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sdssr\bspca\Emploi et revenus\Estimations d'emploi agricole\EEA 2023\redaction\"/>
    </mc:Choice>
  </mc:AlternateContent>
  <xr:revisionPtr revIDLastSave="0" documentId="13_ncr:1_{11296738-AF3F-4451-9C97-4A59F147BE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 1 - Catégorie actif" sheetId="1" r:id="rId1"/>
    <sheet name="Tab. Encadré 1 - Depuis 2010" sheetId="16" r:id="rId2"/>
    <sheet name="Graph. 1 - Depuis 2010" sheetId="18" r:id="rId3"/>
    <sheet name="Graph. 1 - Depuis 2010 (b. 100)" sheetId="17" r:id="rId4"/>
    <sheet name="Tab. Encadré 2 - Evolution NS" sheetId="19" r:id="rId5"/>
    <sheet name="Graph. 2.a - NS &lt; 67 ans" sheetId="20" r:id="rId6"/>
    <sheet name="Graph. 2.b - NS &gt; 67 ans" sheetId="21" r:id="rId7"/>
    <sheet name="Graph. 2.c - NS rectifié" sheetId="22" r:id="rId8"/>
    <sheet name="Graph. 3 - OTEX" sheetId="3" r:id="rId9"/>
    <sheet name="Tab. 2 - OTEX" sheetId="2" r:id="rId10"/>
    <sheet name="Tab. 3 - OTEX et cat. actif" sheetId="15" r:id="rId11"/>
    <sheet name="Graph. 4 - Région" sheetId="5" r:id="rId12"/>
    <sheet name="Tab. 4 - Région" sheetId="6" r:id="rId13"/>
    <sheet name="Tab. 5 - Salaires" sheetId="9" r:id="rId14"/>
    <sheet name="Graph. 5 - Salaires OTEX" sheetId="10" r:id="rId15"/>
    <sheet name="Graph. 6 - Salaires Région" sheetId="11" r:id="rId16"/>
    <sheet name="Tab. 6 - Révisions" sheetId="12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6" l="1"/>
  <c r="J31" i="16"/>
  <c r="K31" i="16"/>
  <c r="L31" i="16"/>
  <c r="H31" i="16"/>
  <c r="E18" i="19"/>
  <c r="D18" i="19"/>
  <c r="C18" i="19"/>
  <c r="E17" i="19"/>
  <c r="D17" i="19"/>
  <c r="C17" i="19"/>
  <c r="F16" i="19"/>
  <c r="F15" i="19" s="1"/>
  <c r="E16" i="19"/>
  <c r="D16" i="19"/>
  <c r="D15" i="19" s="1"/>
  <c r="C16" i="19"/>
  <c r="E15" i="19"/>
  <c r="H15" i="19" s="1"/>
  <c r="C15" i="19"/>
  <c r="O14" i="19"/>
  <c r="I14" i="19"/>
  <c r="H14" i="19"/>
  <c r="K14" i="19" s="1"/>
  <c r="G14" i="19"/>
  <c r="J14" i="19" s="1"/>
  <c r="I13" i="19"/>
  <c r="L13" i="19" s="1"/>
  <c r="H13" i="19"/>
  <c r="K13" i="19" s="1"/>
  <c r="G13" i="19"/>
  <c r="M13" i="19" s="1"/>
  <c r="I12" i="19"/>
  <c r="O12" i="19" s="1"/>
  <c r="H12" i="19"/>
  <c r="G12" i="19"/>
  <c r="F11" i="19"/>
  <c r="I10" i="19"/>
  <c r="O10" i="19" s="1"/>
  <c r="H10" i="19"/>
  <c r="G10" i="19"/>
  <c r="I9" i="19"/>
  <c r="L9" i="19" s="1"/>
  <c r="H9" i="19"/>
  <c r="K9" i="19" s="1"/>
  <c r="G9" i="19"/>
  <c r="J9" i="19" s="1"/>
  <c r="E8" i="19"/>
  <c r="I8" i="19" s="1"/>
  <c r="D8" i="19"/>
  <c r="D11" i="19" s="1"/>
  <c r="C8" i="19"/>
  <c r="G8" i="19" s="1"/>
  <c r="N7" i="19"/>
  <c r="I7" i="19"/>
  <c r="L7" i="19" s="1"/>
  <c r="H7" i="19"/>
  <c r="K7" i="19" s="1"/>
  <c r="G7" i="19"/>
  <c r="J7" i="19" s="1"/>
  <c r="I6" i="19"/>
  <c r="O6" i="19" s="1"/>
  <c r="H6" i="19"/>
  <c r="N6" i="19" s="1"/>
  <c r="G6" i="19"/>
  <c r="J6" i="19" s="1"/>
  <c r="E7" i="12"/>
  <c r="E8" i="12"/>
  <c r="E9" i="12"/>
  <c r="E10" i="12"/>
  <c r="E11" i="12"/>
  <c r="E6" i="12"/>
  <c r="E21" i="15"/>
  <c r="C21" i="15"/>
  <c r="H16" i="19" l="1"/>
  <c r="N16" i="19" s="1"/>
  <c r="N9" i="19"/>
  <c r="O9" i="19"/>
  <c r="M10" i="19"/>
  <c r="O7" i="19"/>
  <c r="H17" i="19"/>
  <c r="K17" i="19" s="1"/>
  <c r="N10" i="19"/>
  <c r="M14" i="19"/>
  <c r="M7" i="19"/>
  <c r="N14" i="19"/>
  <c r="G11" i="19"/>
  <c r="M11" i="19" s="1"/>
  <c r="G17" i="19"/>
  <c r="J17" i="19" s="1"/>
  <c r="L10" i="19"/>
  <c r="C11" i="19"/>
  <c r="G15" i="19"/>
  <c r="E11" i="19"/>
  <c r="H11" i="19" s="1"/>
  <c r="P16" i="19"/>
  <c r="Q16" i="19" s="1"/>
  <c r="T16" i="19" s="1"/>
  <c r="M12" i="19"/>
  <c r="J13" i="19"/>
  <c r="I11" i="19"/>
  <c r="L11" i="19" s="1"/>
  <c r="G16" i="19"/>
  <c r="J16" i="19" s="1"/>
  <c r="M9" i="19"/>
  <c r="N12" i="19"/>
  <c r="L14" i="19"/>
  <c r="I16" i="19"/>
  <c r="O16" i="19" s="1"/>
  <c r="P15" i="19"/>
  <c r="Q15" i="19" s="1"/>
  <c r="L8" i="19"/>
  <c r="O8" i="19"/>
  <c r="J15" i="19"/>
  <c r="M15" i="19"/>
  <c r="N11" i="19"/>
  <c r="K11" i="19"/>
  <c r="I15" i="19"/>
  <c r="J8" i="19"/>
  <c r="M8" i="19"/>
  <c r="N15" i="19"/>
  <c r="K15" i="19"/>
  <c r="K16" i="19"/>
  <c r="L6" i="19"/>
  <c r="K12" i="19"/>
  <c r="N13" i="19"/>
  <c r="L16" i="19"/>
  <c r="K6" i="19"/>
  <c r="J12" i="19"/>
  <c r="M6" i="19"/>
  <c r="J10" i="19"/>
  <c r="L12" i="19"/>
  <c r="O13" i="19"/>
  <c r="K10" i="19"/>
  <c r="H8" i="19"/>
  <c r="J11" i="19" l="1"/>
  <c r="M16" i="19"/>
  <c r="O11" i="19"/>
  <c r="F17" i="19"/>
  <c r="I17" i="19" s="1"/>
  <c r="L17" i="19" s="1"/>
  <c r="F18" i="19"/>
  <c r="L15" i="19"/>
  <c r="O15" i="19"/>
  <c r="N8" i="19"/>
  <c r="K8" i="19"/>
  <c r="R15" i="19" l="1"/>
  <c r="R16" i="19"/>
  <c r="T17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Etienne APERS</author>
  </authors>
  <commentList>
    <comment ref="C7" authorId="0" shapeId="0" xr:uid="{80DD5B07-6868-4AAF-A4D8-985414E1C92E}">
      <text>
        <r>
          <rPr>
            <b/>
            <sz val="9"/>
            <color indexed="81"/>
            <rFont val="Tahoma"/>
            <charset val="1"/>
          </rPr>
          <t>Etienne APERS:</t>
        </r>
        <r>
          <rPr>
            <sz val="9"/>
            <color indexed="81"/>
            <rFont val="Tahoma"/>
            <charset val="1"/>
          </rPr>
          <t xml:space="preserve">
Graphique 2.a, ligne pleine</t>
        </r>
      </text>
    </comment>
    <comment ref="C14" authorId="0" shapeId="0" xr:uid="{32BE5C73-C390-46C8-8348-8CFC587C107F}">
      <text>
        <r>
          <rPr>
            <b/>
            <sz val="9"/>
            <color indexed="81"/>
            <rFont val="Tahoma"/>
            <charset val="1"/>
          </rPr>
          <t>Etienne APERS:</t>
        </r>
        <r>
          <rPr>
            <sz val="9"/>
            <color indexed="81"/>
            <rFont val="Tahoma"/>
            <charset val="1"/>
          </rPr>
          <t xml:space="preserve">
Graphique 2.c, ligne pleine</t>
        </r>
      </text>
    </comment>
    <comment ref="P15" authorId="0" shapeId="0" xr:uid="{8669F932-F4EF-4D60-8A5A-0894EE665A47}">
      <text>
        <r>
          <rPr>
            <b/>
            <sz val="9"/>
            <color indexed="81"/>
            <rFont val="Tahoma"/>
            <charset val="1"/>
          </rPr>
          <t>Etienne APERS:</t>
        </r>
        <r>
          <rPr>
            <sz val="9"/>
            <color indexed="81"/>
            <rFont val="Tahoma"/>
            <charset val="1"/>
          </rPr>
          <t xml:space="preserve">
Graphique 2.a, valeur en pointillé 2023</t>
        </r>
      </text>
    </comment>
    <comment ref="C16" authorId="0" shapeId="0" xr:uid="{F348F040-004A-46E0-9B0B-FE639856940B}">
      <text>
        <r>
          <rPr>
            <b/>
            <sz val="9"/>
            <color indexed="81"/>
            <rFont val="Tahoma"/>
            <charset val="1"/>
          </rPr>
          <t>Etienne APERS:</t>
        </r>
        <r>
          <rPr>
            <sz val="9"/>
            <color indexed="81"/>
            <rFont val="Tahoma"/>
            <charset val="1"/>
          </rPr>
          <t xml:space="preserve">
Graphique 2.b, ligne pleine</t>
        </r>
      </text>
    </comment>
    <comment ref="P16" authorId="0" shapeId="0" xr:uid="{4E6D2E80-0EE5-4D80-8A6A-3AFBF314FF27}">
      <text>
        <r>
          <rPr>
            <b/>
            <sz val="9"/>
            <color indexed="81"/>
            <rFont val="Tahoma"/>
            <charset val="1"/>
          </rPr>
          <t>Etienne APERS:</t>
        </r>
        <r>
          <rPr>
            <sz val="9"/>
            <color indexed="81"/>
            <rFont val="Tahoma"/>
            <charset val="1"/>
          </rPr>
          <t xml:space="preserve">
Graphique 2.b, valeur pointillé 2023</t>
        </r>
      </text>
    </comment>
    <comment ref="C17" authorId="0" shapeId="0" xr:uid="{0E7E4ADB-F03D-4D66-9946-03A0DF970E4E}">
      <text>
        <r>
          <rPr>
            <b/>
            <sz val="9"/>
            <color indexed="81"/>
            <rFont val="Tahoma"/>
            <charset val="1"/>
          </rPr>
          <t>Etienne APERS:</t>
        </r>
        <r>
          <rPr>
            <sz val="9"/>
            <color indexed="81"/>
            <rFont val="Tahoma"/>
            <charset val="1"/>
          </rPr>
          <t xml:space="preserve">
Graphique 2.c, valeur orange
</t>
        </r>
      </text>
    </comment>
    <comment ref="C18" authorId="0" shapeId="0" xr:uid="{C41ADF11-BA96-42C3-9DBA-BE1654FAB034}">
      <text>
        <r>
          <rPr>
            <b/>
            <sz val="9"/>
            <color indexed="81"/>
            <rFont val="Tahoma"/>
            <charset val="1"/>
          </rPr>
          <t>Etienne APERS:</t>
        </r>
        <r>
          <rPr>
            <sz val="9"/>
            <color indexed="81"/>
            <rFont val="Tahoma"/>
            <charset val="1"/>
          </rPr>
          <t xml:space="preserve">
Graphique 2.c, ligne bleue pointillé</t>
        </r>
      </text>
    </comment>
  </commentList>
</comments>
</file>

<file path=xl/sharedStrings.xml><?xml version="1.0" encoding="utf-8"?>
<sst xmlns="http://schemas.openxmlformats.org/spreadsheetml/2006/main" count="293" uniqueCount="142">
  <si>
    <t>Catégorie d'actif</t>
  </si>
  <si>
    <t>2023</t>
  </si>
  <si>
    <t>Solde 2023 - 2022</t>
  </si>
  <si>
    <t>2023 / 2022 (%)</t>
  </si>
  <si>
    <t>2024 (p) / 2023 (%)</t>
  </si>
  <si>
    <t>Conjoint ou autre actif non salarié</t>
  </si>
  <si>
    <t>Saisonnier ou occasionnel</t>
  </si>
  <si>
    <t>Tous actifs</t>
  </si>
  <si>
    <t>Orientation technico-économique</t>
  </si>
  <si>
    <t>Toutes orientations</t>
  </si>
  <si>
    <t>Région</t>
  </si>
  <si>
    <t>84 - Auvergne-Rhône-Alpes</t>
  </si>
  <si>
    <t>27 - Bourgogne-Franche-Comté</t>
  </si>
  <si>
    <t>53 - Bretagne</t>
  </si>
  <si>
    <t>24 - Centre-Val de Loire</t>
  </si>
  <si>
    <t>94 - Corse</t>
  </si>
  <si>
    <t>44 - Grand Est</t>
  </si>
  <si>
    <t>32 - Hauts-de-France</t>
  </si>
  <si>
    <t>28 - Normandie</t>
  </si>
  <si>
    <t>75 - Nouvelle-Aquitaine</t>
  </si>
  <si>
    <t>76 - Occitanie</t>
  </si>
  <si>
    <t>52 - Pays de la Loire</t>
  </si>
  <si>
    <t>93 - Provence-Alpes-Côte d'Azur</t>
  </si>
  <si>
    <t>11 - Île-de-France</t>
  </si>
  <si>
    <t>France métropolitaine</t>
  </si>
  <si>
    <t>Catégorie de salarié</t>
  </si>
  <si>
    <t>Permanent</t>
  </si>
  <si>
    <t>Ensemble des salariés</t>
  </si>
  <si>
    <t>Chef d'exploitation ou coexploitant</t>
  </si>
  <si>
    <t>Moyenne annuelle entre 2010 et 2023</t>
  </si>
  <si>
    <t>Nombre d'ETP</t>
  </si>
  <si>
    <t>Evolution (%)</t>
  </si>
  <si>
    <t>… sous statut individuel</t>
  </si>
  <si>
    <t>… sous statut sociétaire</t>
  </si>
  <si>
    <t>Salarié permanent (1) (2)</t>
  </si>
  <si>
    <t>ETA, Cuma</t>
  </si>
  <si>
    <t>Champ : exploitations agricoles de France métropolitaine</t>
  </si>
  <si>
    <t>(p) données provisoires</t>
  </si>
  <si>
    <t>Source : Agreste - Recensement agricole ; MSA ; traitements SSP</t>
  </si>
  <si>
    <t>(1) À l'exclusion des chefs et coexploitants salariés</t>
  </si>
  <si>
    <t>(2) Y compris les conjoints salariés et les autres actifs familiaux salariés</t>
  </si>
  <si>
    <t>Céréales et/ou oléoprotéagineuses</t>
  </si>
  <si>
    <t>Autres grandes cultures</t>
  </si>
  <si>
    <t>Légumes ou champignons</t>
  </si>
  <si>
    <t>Fleurs et/ou horticulture diverse</t>
  </si>
  <si>
    <t>Viticulture</t>
  </si>
  <si>
    <t>Fruits ou autres cultures permanentes</t>
  </si>
  <si>
    <t>Bovins lait</t>
  </si>
  <si>
    <t>Bovins viande</t>
  </si>
  <si>
    <t>Bovins mixte</t>
  </si>
  <si>
    <t>Ovins ou caprins</t>
  </si>
  <si>
    <t>Équidés et/ou autres herbivores</t>
  </si>
  <si>
    <t xml:space="preserve">Porcins </t>
  </si>
  <si>
    <t xml:space="preserve">Volailles </t>
  </si>
  <si>
    <t>Combinaisons de granivores (porcins, volailles)</t>
  </si>
  <si>
    <t>Polyculture et/ou polyélevage</t>
  </si>
  <si>
    <t>1 - Evolution 2023 / 2022 (%)</t>
  </si>
  <si>
    <t>2 - Emploi 2023 (ETP)</t>
  </si>
  <si>
    <t>Auvergne-Rhône-Alpes</t>
  </si>
  <si>
    <t>Bourgogne-Franche-Comté</t>
  </si>
  <si>
    <t>Bretagne</t>
  </si>
  <si>
    <t>Centre-Val de Loire</t>
  </si>
  <si>
    <t>Corse</t>
  </si>
  <si>
    <t>Grand Est</t>
  </si>
  <si>
    <t>Hauts-de-France</t>
  </si>
  <si>
    <t>Normandie</t>
  </si>
  <si>
    <t>Nouvelle-Aquitaine</t>
  </si>
  <si>
    <t>Occitanie</t>
  </si>
  <si>
    <t>Pays de la Loire</t>
  </si>
  <si>
    <t>Provence-Alpes-Côte d'Azur</t>
  </si>
  <si>
    <t>Île-de-France</t>
  </si>
  <si>
    <t>Tableau 4 : Emploi agricole en 2023 selon la région</t>
  </si>
  <si>
    <t>Tableau 2 : Emploi agricole en 2023 selon l'orientation technico-économique</t>
  </si>
  <si>
    <t>Tableau 1 : Emploi agricole en 2023 selon la catégorie d'actif</t>
  </si>
  <si>
    <t>Ensemble</t>
  </si>
  <si>
    <t>Graphique 2 : Évolution de l'emploi en 2023 selon la région</t>
  </si>
  <si>
    <t>Tableau 7 : Salaire brut horaire moyen en 2023, selon la catégorie de salarié</t>
  </si>
  <si>
    <t>Salaire brut horaire moyen (euro)</t>
  </si>
  <si>
    <t>SMIC horaire brut</t>
  </si>
  <si>
    <t>2 - Ecart à la moyenne en 2023 (euro)</t>
  </si>
  <si>
    <t>Saisonnier ou occasionnel, y compris ETA, CUMA</t>
  </si>
  <si>
    <t>Tableau 3 : Emploi agricole en 2022 selon l'orientation technico-économique et la catégorie d'actif</t>
  </si>
  <si>
    <t>Porcins</t>
  </si>
  <si>
    <t>Volailles</t>
  </si>
  <si>
    <t>Nombre d'ETP 2023</t>
  </si>
  <si>
    <t>Évolution 2023 / 2022 (%)</t>
  </si>
  <si>
    <t>Part des ETP (%)</t>
  </si>
  <si>
    <t>Evolution 2023/2022 (%)</t>
  </si>
  <si>
    <t>Observée en 2023</t>
  </si>
  <si>
    <t>Nombre d'ETP en 2023</t>
  </si>
  <si>
    <t>Observé en 2023</t>
  </si>
  <si>
    <t>Révision</t>
  </si>
  <si>
    <t>Tableau 8 : Révision de l'emploi agricole en 2023, en niveau et en évolution</t>
  </si>
  <si>
    <t>Graphique 1 : Emploi agricole depuis 2010 selon la catégorie d'actif</t>
  </si>
  <si>
    <t>ETP</t>
  </si>
  <si>
    <t>ETP (base 100 en 2010)</t>
  </si>
  <si>
    <t>Année</t>
  </si>
  <si>
    <t>2024 (p)</t>
  </si>
  <si>
    <t>ETP (base 100 en 2010) pointillés</t>
  </si>
  <si>
    <t>Chef d'exploitation ou coexploitant (tendance)</t>
  </si>
  <si>
    <t>Conjoint ou autre actif non salarié (tendance)</t>
  </si>
  <si>
    <t>Salarié permanent (1) (2) (tendance)</t>
  </si>
  <si>
    <t>Saisonnier ou occasionnel (tendance)</t>
  </si>
  <si>
    <t>ETA, Cuma (tendance)</t>
  </si>
  <si>
    <t>Graphique 2 : Evolution de l'emploi en 2023 selon l'orientation technico-économique</t>
  </si>
  <si>
    <t>Graphique 4 : Évolution du salaire horaire moyen en 2023, selon l'orientation technico-économique</t>
  </si>
  <si>
    <t>Graphique 5 : Évolution du salaire horaire moyen en 2023, selon la région</t>
  </si>
  <si>
    <t>-1,0</t>
  </si>
  <si>
    <t>0,0</t>
  </si>
  <si>
    <t>-10,0</t>
  </si>
  <si>
    <t>-2,0</t>
  </si>
  <si>
    <t>-4,0</t>
  </si>
  <si>
    <t>6,0</t>
  </si>
  <si>
    <t>Effectifs</t>
  </si>
  <si>
    <t>Delta</t>
  </si>
  <si>
    <t>Delta 2022-2021</t>
  </si>
  <si>
    <t>Delta 2023-2022</t>
  </si>
  <si>
    <t>Évol</t>
  </si>
  <si>
    <t>Évol en % 2022-2021</t>
  </si>
  <si>
    <t>Évol en % 2023-2022</t>
  </si>
  <si>
    <t>Contribution</t>
  </si>
  <si>
    <t>2021-2020</t>
  </si>
  <si>
    <t>2022-2021</t>
  </si>
  <si>
    <t>2023-2022</t>
  </si>
  <si>
    <t>Cotisation ATEXA &amp; &gt; 67 ans</t>
  </si>
  <si>
    <t>Cotisation ATEXA &amp; &lt;= 67 ans</t>
  </si>
  <si>
    <t>Ensemble cotisation ATEXA</t>
  </si>
  <si>
    <t>Pas de cotisation ATEXA &amp; &gt; 67 ans</t>
  </si>
  <si>
    <t>Pas de cotisation ATEXA &amp; &lt;= 67 ans</t>
  </si>
  <si>
    <t>Ensemble pas de cotisation ATEXA</t>
  </si>
  <si>
    <t>Ensemble &lt;= 67 ans</t>
  </si>
  <si>
    <t>Ensemble &gt; 67 ans</t>
  </si>
  <si>
    <t>dont : &lt;= 67 ans et cotisation ATEXA</t>
  </si>
  <si>
    <t>Ensemble sans surbaisse &gt; 67 ans et pas ATEXA</t>
  </si>
  <si>
    <t>Ensemble sans surbaisse</t>
  </si>
  <si>
    <t xml:space="preserve">Sources : fichier des cotisants non salariés de la MSA. </t>
  </si>
  <si>
    <t>Champ : champ des estimations d'emploi agricole (France métropolitaine hors Paris, hors non salariés non agricoles ; pour les effectifs de chaque année N, installation avant le 1er janvier N-1).</t>
  </si>
  <si>
    <t>dont : &gt; 67 ans ou pas de cotisations ATEXA</t>
  </si>
  <si>
    <t>Tableau Encadré 2 - Evolution des NS selon l'âge et le paiement de cotisations ATEXA (pour discerner les potentiels agriculteurs dits inactifs)</t>
  </si>
  <si>
    <t>Contrefactuel 2023</t>
  </si>
  <si>
    <t>Tendanciel*</t>
  </si>
  <si>
    <t>*Nombre d’ETP estimé pour 2023 par application de la tendance 2019-2022 aux nombres d’ETP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</si>
</sst>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%"/>
    <numFmt numFmtId="165" formatCode="0.0"/>
    <numFmt numFmtId="166" formatCode="_-* #,##0.00_-;\-* #,##0.00_-;_-* &quot;-&quot;_-;_-@_-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wrapText="1"/>
    </xf>
    <xf numFmtId="41" fontId="0" fillId="0" borderId="4" xfId="1" applyFont="1" applyBorder="1" applyAlignment="1">
      <alignment horizontal="right" wrapText="1"/>
    </xf>
    <xf numFmtId="0" fontId="0" fillId="0" borderId="4" xfId="0" applyBorder="1" applyAlignment="1">
      <alignment horizontal="center" wrapText="1"/>
    </xf>
    <xf numFmtId="0" fontId="3" fillId="0" borderId="4" xfId="0" applyFont="1" applyBorder="1" applyAlignment="1">
      <alignment horizontal="right" wrapText="1"/>
    </xf>
    <xf numFmtId="0" fontId="2" fillId="2" borderId="4" xfId="3" applyFont="1" applyBorder="1" applyAlignment="1">
      <alignment wrapText="1"/>
    </xf>
    <xf numFmtId="41" fontId="2" fillId="2" borderId="4" xfId="3" applyNumberFormat="1" applyFont="1" applyBorder="1" applyAlignment="1">
      <alignment horizontal="right" wrapText="1"/>
    </xf>
    <xf numFmtId="0" fontId="2" fillId="2" borderId="4" xfId="3" applyFont="1" applyBorder="1" applyAlignment="1">
      <alignment horizontal="center" wrapText="1"/>
    </xf>
    <xf numFmtId="0" fontId="2" fillId="3" borderId="4" xfId="4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0" fillId="0" borderId="4" xfId="2" applyNumberFormat="1" applyFont="1" applyBorder="1" applyAlignment="1">
      <alignment horizontal="center" wrapText="1"/>
    </xf>
    <xf numFmtId="164" fontId="2" fillId="2" borderId="4" xfId="3" applyNumberFormat="1" applyFont="1" applyBorder="1" applyAlignment="1">
      <alignment horizontal="center" wrapText="1"/>
    </xf>
    <xf numFmtId="164" fontId="0" fillId="0" borderId="4" xfId="2" applyNumberFormat="1" applyFont="1" applyBorder="1" applyAlignment="1">
      <alignment horizontal="center"/>
    </xf>
    <xf numFmtId="165" fontId="0" fillId="0" borderId="4" xfId="0" applyNumberFormat="1" applyBorder="1" applyAlignment="1">
      <alignment horizontal="center" wrapText="1"/>
    </xf>
    <xf numFmtId="166" fontId="0" fillId="0" borderId="4" xfId="1" applyNumberFormat="1" applyFont="1" applyBorder="1" applyAlignment="1">
      <alignment horizontal="right" wrapText="1"/>
    </xf>
    <xf numFmtId="166" fontId="2" fillId="2" borderId="4" xfId="3" applyNumberFormat="1" applyFont="1" applyBorder="1" applyAlignment="1">
      <alignment horizontal="right" wrapText="1"/>
    </xf>
    <xf numFmtId="0" fontId="2" fillId="3" borderId="4" xfId="4" applyFont="1" applyBorder="1" applyAlignment="1">
      <alignment horizontal="center" vertical="center" wrapText="1"/>
    </xf>
    <xf numFmtId="0" fontId="3" fillId="0" borderId="4" xfId="0" applyFont="1" applyBorder="1"/>
    <xf numFmtId="0" fontId="0" fillId="0" borderId="4" xfId="1" applyNumberFormat="1" applyFont="1" applyBorder="1" applyAlignment="1">
      <alignment horizontal="right" wrapText="1"/>
    </xf>
    <xf numFmtId="164" fontId="0" fillId="0" borderId="4" xfId="2" applyNumberFormat="1" applyFont="1" applyBorder="1" applyAlignment="1">
      <alignment horizontal="right" wrapText="1"/>
    </xf>
    <xf numFmtId="0" fontId="2" fillId="3" borderId="12" xfId="4" applyFont="1" applyFill="1" applyBorder="1" applyAlignment="1">
      <alignment horizontal="center" vertical="center" wrapText="1"/>
    </xf>
    <xf numFmtId="0" fontId="2" fillId="3" borderId="8" xfId="4" applyFont="1" applyFill="1" applyBorder="1" applyAlignment="1">
      <alignment horizontal="center" vertical="center" wrapText="1"/>
    </xf>
    <xf numFmtId="0" fontId="0" fillId="0" borderId="12" xfId="0" applyFont="1" applyBorder="1" applyAlignment="1">
      <alignment wrapText="1"/>
    </xf>
    <xf numFmtId="164" fontId="0" fillId="0" borderId="12" xfId="2" applyNumberFormat="1" applyFont="1" applyBorder="1" applyAlignment="1">
      <alignment horizontal="right" wrapText="1"/>
    </xf>
    <xf numFmtId="0" fontId="0" fillId="0" borderId="8" xfId="1" applyNumberFormat="1" applyFont="1" applyBorder="1" applyAlignment="1">
      <alignment horizontal="right" wrapText="1"/>
    </xf>
    <xf numFmtId="0" fontId="2" fillId="2" borderId="12" xfId="3" applyFont="1" applyFill="1" applyBorder="1" applyAlignment="1">
      <alignment wrapText="1"/>
    </xf>
    <xf numFmtId="164" fontId="2" fillId="2" borderId="12" xfId="2" applyNumberFormat="1" applyFont="1" applyFill="1" applyBorder="1" applyAlignment="1">
      <alignment horizontal="right" wrapText="1"/>
    </xf>
    <xf numFmtId="41" fontId="2" fillId="2" borderId="8" xfId="3" applyNumberFormat="1" applyFont="1" applyFill="1" applyBorder="1" applyAlignment="1">
      <alignment horizontal="right" wrapText="1"/>
    </xf>
    <xf numFmtId="0" fontId="0" fillId="0" borderId="4" xfId="0" applyFont="1" applyBorder="1" applyAlignment="1">
      <alignment wrapText="1"/>
    </xf>
    <xf numFmtId="0" fontId="0" fillId="0" borderId="4" xfId="0" applyFont="1" applyBorder="1"/>
    <xf numFmtId="0" fontId="3" fillId="0" borderId="4" xfId="0" applyNumberFormat="1" applyFont="1" applyBorder="1" applyAlignment="1">
      <alignment horizontal="right"/>
    </xf>
    <xf numFmtId="2" fontId="0" fillId="0" borderId="4" xfId="0" applyNumberFormat="1" applyBorder="1"/>
    <xf numFmtId="165" fontId="0" fillId="0" borderId="4" xfId="0" applyNumberFormat="1" applyBorder="1" applyAlignment="1">
      <alignment horizontal="center"/>
    </xf>
    <xf numFmtId="0" fontId="0" fillId="0" borderId="4" xfId="0" applyBorder="1"/>
    <xf numFmtId="167" fontId="0" fillId="0" borderId="4" xfId="6" applyNumberFormat="1" applyFont="1" applyBorder="1"/>
    <xf numFmtId="167" fontId="2" fillId="2" borderId="4" xfId="6" applyNumberFormat="1" applyFont="1" applyFill="1" applyBorder="1" applyAlignment="1">
      <alignment horizontal="right" wrapText="1"/>
    </xf>
    <xf numFmtId="0" fontId="2" fillId="3" borderId="4" xfId="4" applyFont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/>
    </xf>
    <xf numFmtId="165" fontId="2" fillId="2" borderId="4" xfId="3" applyNumberFormat="1" applyFont="1" applyBorder="1" applyAlignment="1">
      <alignment horizontal="center" vertical="center" wrapText="1"/>
    </xf>
    <xf numFmtId="0" fontId="2" fillId="3" borderId="4" xfId="4" applyFont="1" applyBorder="1" applyAlignment="1">
      <alignment horizontal="center" vertical="center" wrapText="1"/>
    </xf>
    <xf numFmtId="41" fontId="0" fillId="0" borderId="4" xfId="1" applyNumberFormat="1" applyFont="1" applyBorder="1" applyAlignment="1">
      <alignment horizontal="right" wrapText="1"/>
    </xf>
    <xf numFmtId="41" fontId="0" fillId="0" borderId="4" xfId="0" applyNumberFormat="1" applyBorder="1" applyAlignment="1">
      <alignment horizontal="center" wrapText="1"/>
    </xf>
    <xf numFmtId="165" fontId="0" fillId="0" borderId="4" xfId="0" applyNumberFormat="1" applyBorder="1"/>
    <xf numFmtId="0" fontId="2" fillId="3" borderId="11" xfId="4" applyFont="1" applyBorder="1" applyAlignment="1">
      <alignment horizontal="center" wrapText="1"/>
    </xf>
    <xf numFmtId="0" fontId="2" fillId="3" borderId="4" xfId="4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wrapText="1"/>
    </xf>
    <xf numFmtId="49" fontId="2" fillId="2" borderId="4" xfId="3" applyNumberFormat="1" applyFont="1" applyBorder="1" applyAlignment="1">
      <alignment horizontal="center" wrapText="1"/>
    </xf>
    <xf numFmtId="3" fontId="0" fillId="0" borderId="0" xfId="0" applyNumberFormat="1"/>
    <xf numFmtId="164" fontId="0" fillId="0" borderId="0" xfId="2" applyNumberFormat="1" applyFont="1"/>
    <xf numFmtId="164" fontId="2" fillId="5" borderId="4" xfId="2" applyNumberFormat="1" applyFont="1" applyFill="1" applyBorder="1"/>
    <xf numFmtId="0" fontId="3" fillId="0" borderId="0" xfId="0" applyFont="1"/>
    <xf numFmtId="167" fontId="0" fillId="0" borderId="0" xfId="0" applyNumberFormat="1"/>
    <xf numFmtId="0" fontId="1" fillId="3" borderId="4" xfId="4" applyFont="1" applyBorder="1" applyAlignment="1">
      <alignment horizontal="center" vertical="center" wrapText="1"/>
    </xf>
    <xf numFmtId="0" fontId="2" fillId="3" borderId="4" xfId="4" applyFont="1" applyBorder="1" applyAlignment="1">
      <alignment horizontal="left" vertical="center" wrapText="1"/>
    </xf>
    <xf numFmtId="0" fontId="3" fillId="3" borderId="4" xfId="4" applyFont="1" applyBorder="1" applyAlignment="1">
      <alignment horizontal="left" vertical="center" wrapText="1"/>
    </xf>
    <xf numFmtId="3" fontId="0" fillId="0" borderId="4" xfId="0" applyNumberFormat="1" applyBorder="1"/>
    <xf numFmtId="164" fontId="0" fillId="0" borderId="4" xfId="2" applyNumberFormat="1" applyFont="1" applyBorder="1"/>
    <xf numFmtId="164" fontId="0" fillId="5" borderId="4" xfId="2" applyNumberFormat="1" applyFont="1" applyFill="1" applyBorder="1"/>
    <xf numFmtId="167" fontId="2" fillId="0" borderId="4" xfId="6" applyNumberFormat="1" applyFont="1" applyBorder="1"/>
    <xf numFmtId="3" fontId="2" fillId="0" borderId="4" xfId="0" applyNumberFormat="1" applyFont="1" applyBorder="1"/>
    <xf numFmtId="164" fontId="2" fillId="0" borderId="4" xfId="2" applyNumberFormat="1" applyFont="1" applyBorder="1"/>
    <xf numFmtId="164" fontId="1" fillId="0" borderId="4" xfId="2" applyNumberFormat="1" applyFont="1" applyBorder="1"/>
    <xf numFmtId="167" fontId="0" fillId="0" borderId="4" xfId="0" applyNumberFormat="1" applyBorder="1"/>
    <xf numFmtId="10" fontId="0" fillId="0" borderId="4" xfId="2" applyNumberFormat="1" applyFont="1" applyBorder="1"/>
    <xf numFmtId="164" fontId="0" fillId="0" borderId="4" xfId="0" applyNumberFormat="1" applyBorder="1"/>
    <xf numFmtId="0" fontId="5" fillId="0" borderId="0" xfId="0" applyFont="1" applyAlignment="1">
      <alignment vertical="center"/>
    </xf>
    <xf numFmtId="167" fontId="0" fillId="6" borderId="4" xfId="6" applyNumberFormat="1" applyFont="1" applyFill="1" applyBorder="1"/>
    <xf numFmtId="167" fontId="0" fillId="6" borderId="4" xfId="0" applyNumberFormat="1" applyFill="1" applyBorder="1"/>
    <xf numFmtId="167" fontId="0" fillId="7" borderId="4" xfId="6" applyNumberFormat="1" applyFont="1" applyFill="1" applyBorder="1"/>
    <xf numFmtId="167" fontId="0" fillId="7" borderId="4" xfId="0" applyNumberFormat="1" applyFill="1" applyBorder="1"/>
    <xf numFmtId="167" fontId="2" fillId="8" borderId="4" xfId="6" applyNumberFormat="1" applyFont="1" applyFill="1" applyBorder="1"/>
    <xf numFmtId="167" fontId="0" fillId="8" borderId="4" xfId="6" applyNumberFormat="1" applyFont="1" applyFill="1" applyBorder="1"/>
    <xf numFmtId="167" fontId="0" fillId="8" borderId="4" xfId="0" applyNumberFormat="1" applyFill="1" applyBorder="1"/>
    <xf numFmtId="0" fontId="2" fillId="4" borderId="1" xfId="5" applyFont="1" applyBorder="1" applyAlignment="1">
      <alignment horizontal="center" vertical="center" wrapText="1"/>
    </xf>
    <xf numFmtId="0" fontId="2" fillId="4" borderId="2" xfId="5" applyFont="1" applyBorder="1" applyAlignment="1">
      <alignment horizontal="center" vertical="center" wrapText="1"/>
    </xf>
    <xf numFmtId="0" fontId="2" fillId="4" borderId="3" xfId="5" applyFont="1" applyBorder="1" applyAlignment="1">
      <alignment horizontal="center" vertical="center" wrapText="1"/>
    </xf>
    <xf numFmtId="0" fontId="2" fillId="3" borderId="4" xfId="4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2" fillId="3" borderId="9" xfId="4" applyFont="1" applyBorder="1" applyAlignment="1">
      <alignment horizontal="center" wrapText="1"/>
    </xf>
    <xf numFmtId="0" fontId="2" fillId="3" borderId="11" xfId="4" applyFont="1" applyBorder="1" applyAlignment="1">
      <alignment horizontal="center" wrapText="1"/>
    </xf>
    <xf numFmtId="0" fontId="2" fillId="3" borderId="10" xfId="4" applyFont="1" applyBorder="1" applyAlignment="1">
      <alignment horizontal="center" wrapText="1"/>
    </xf>
    <xf numFmtId="0" fontId="2" fillId="4" borderId="5" xfId="5" applyFont="1" applyBorder="1" applyAlignment="1">
      <alignment horizontal="center" vertical="center" wrapText="1"/>
    </xf>
    <xf numFmtId="0" fontId="2" fillId="4" borderId="6" xfId="5" applyFont="1" applyBorder="1" applyAlignment="1">
      <alignment horizontal="center" vertical="center" wrapText="1"/>
    </xf>
    <xf numFmtId="0" fontId="2" fillId="4" borderId="7" xfId="5" applyFont="1" applyBorder="1" applyAlignment="1">
      <alignment horizontal="center" vertical="center" wrapText="1"/>
    </xf>
    <xf numFmtId="0" fontId="2" fillId="3" borderId="4" xfId="4" applyFont="1" applyBorder="1" applyAlignment="1">
      <alignment horizontal="center" vertical="center" wrapText="1"/>
    </xf>
    <xf numFmtId="0" fontId="2" fillId="3" borderId="9" xfId="4" applyFont="1" applyBorder="1" applyAlignment="1">
      <alignment horizontal="center" vertical="center" wrapText="1"/>
    </xf>
    <xf numFmtId="0" fontId="2" fillId="3" borderId="11" xfId="4" applyFont="1" applyBorder="1" applyAlignment="1">
      <alignment horizontal="center" vertical="center" wrapText="1"/>
    </xf>
    <xf numFmtId="0" fontId="2" fillId="3" borderId="10" xfId="4" applyFont="1" applyBorder="1" applyAlignment="1">
      <alignment horizontal="center" vertical="center" wrapText="1"/>
    </xf>
  </cellXfs>
  <cellStyles count="7">
    <cellStyle name="20 % - Accent1" xfId="3" builtinId="30"/>
    <cellStyle name="20 % - Accent6" xfId="5" builtinId="50"/>
    <cellStyle name="40 % - Accent1" xfId="4" builtinId="31"/>
    <cellStyle name="Milliers" xfId="6" builtinId="3"/>
    <cellStyle name="Milliers [0]" xfId="1" builtinId="6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5.xml"/><Relationship Id="rId13" Type="http://schemas.openxmlformats.org/officeDocument/2006/relationships/worksheet" Target="worksheets/sheet8.xml"/><Relationship Id="rId18" Type="http://schemas.openxmlformats.org/officeDocument/2006/relationships/theme" Target="theme/theme1.xml"/><Relationship Id="rId3" Type="http://schemas.openxmlformats.org/officeDocument/2006/relationships/chartsheet" Target="chartsheets/sheet1.xml"/><Relationship Id="rId21" Type="http://schemas.openxmlformats.org/officeDocument/2006/relationships/calcChain" Target="calcChain.xml"/><Relationship Id="rId7" Type="http://schemas.openxmlformats.org/officeDocument/2006/relationships/chartsheet" Target="chartsheets/sheet4.xml"/><Relationship Id="rId12" Type="http://schemas.openxmlformats.org/officeDocument/2006/relationships/worksheet" Target="worksheets/sheet7.xml"/><Relationship Id="rId17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worksheet" Target="worksheets/sheet6.xml"/><Relationship Id="rId5" Type="http://schemas.openxmlformats.org/officeDocument/2006/relationships/worksheet" Target="worksheets/sheet3.xml"/><Relationship Id="rId15" Type="http://schemas.openxmlformats.org/officeDocument/2006/relationships/worksheet" Target="worksheets/sheet10.xml"/><Relationship Id="rId10" Type="http://schemas.openxmlformats.org/officeDocument/2006/relationships/worksheet" Target="worksheets/sheet5.xml"/><Relationship Id="rId19" Type="http://schemas.openxmlformats.org/officeDocument/2006/relationships/styles" Target="styles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4.xml"/><Relationship Id="rId14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396622140555129"/>
          <c:y val="2.2204833770778653E-2"/>
          <c:w val="0.86600643128360111"/>
          <c:h val="0.81263954505686775"/>
        </c:manualLayout>
      </c:layout>
      <c:lineChart>
        <c:grouping val="standard"/>
        <c:varyColors val="0"/>
        <c:ser>
          <c:idx val="0"/>
          <c:order val="0"/>
          <c:tx>
            <c:strRef>
              <c:f>'Tab. Encadré 1 - Depuis 2010'!$C$5</c:f>
              <c:strCache>
                <c:ptCount val="1"/>
                <c:pt idx="0">
                  <c:v>Chef d'exploitation ou coexploitant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2010'!$C$6:$C$20</c:f>
              <c:numCache>
                <c:formatCode>_-* #\ ##0_-;\-* #\ ##0_-;_-* "-"??_-;_-@_-</c:formatCode>
                <c:ptCount val="15"/>
                <c:pt idx="9">
                  <c:v>394617.38855999999</c:v>
                </c:pt>
                <c:pt idx="10">
                  <c:v>391150.79</c:v>
                </c:pt>
                <c:pt idx="11">
                  <c:v>387039.64746000001</c:v>
                </c:pt>
                <c:pt idx="12">
                  <c:v>383180.24673000001</c:v>
                </c:pt>
                <c:pt idx="13">
                  <c:v>369850.30651000002</c:v>
                </c:pt>
                <c:pt idx="14">
                  <c:v>362835.30729999999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B4-458F-9858-DD747CCFC86F}"/>
            </c:ext>
          </c:extLst>
        </c:ser>
        <c:ser>
          <c:idx val="1"/>
          <c:order val="1"/>
          <c:tx>
            <c:strRef>
              <c:f>'Tab. Encadré 1 - Depuis 2010'!$D$5</c:f>
              <c:strCache>
                <c:ptCount val="1"/>
                <c:pt idx="0">
                  <c:v>Conjoint ou autre actif non salarié</c:v>
                </c:pt>
              </c:strCache>
            </c:strRef>
          </c:tx>
          <c:spPr>
            <a:ln w="38100" cap="rnd">
              <a:solidFill>
                <a:srgbClr val="7030A0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2010'!$D$6:$D$20</c:f>
              <c:numCache>
                <c:formatCode>_-* #\ ##0_-;\-* #\ ##0_-;_-* "-"??_-;_-@_-</c:formatCode>
                <c:ptCount val="15"/>
                <c:pt idx="9">
                  <c:v>28598.48431</c:v>
                </c:pt>
                <c:pt idx="10">
                  <c:v>27284.11</c:v>
                </c:pt>
                <c:pt idx="11">
                  <c:v>25635.86995</c:v>
                </c:pt>
                <c:pt idx="12">
                  <c:v>23407.282459999999</c:v>
                </c:pt>
                <c:pt idx="13">
                  <c:v>21065.07358</c:v>
                </c:pt>
                <c:pt idx="14">
                  <c:v>19315.91289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B4-458F-9858-DD747CCFC86F}"/>
            </c:ext>
          </c:extLst>
        </c:ser>
        <c:ser>
          <c:idx val="2"/>
          <c:order val="2"/>
          <c:tx>
            <c:strRef>
              <c:f>'Tab. Encadré 1 - Depuis 2010'!$E$5</c:f>
              <c:strCache>
                <c:ptCount val="1"/>
                <c:pt idx="0">
                  <c:v>Salarié permanent (1) (2)</c:v>
                </c:pt>
              </c:strCache>
            </c:strRef>
          </c:tx>
          <c:spPr>
            <a:ln w="38100" cap="rnd">
              <a:solidFill>
                <a:schemeClr val="accent6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2010'!$E$6:$E$20</c:f>
              <c:numCache>
                <c:formatCode>_-* #\ ##0_-;\-* #\ ##0_-;_-* "-"??_-;_-@_-</c:formatCode>
                <c:ptCount val="15"/>
                <c:pt idx="9">
                  <c:v>163089.56963000001</c:v>
                </c:pt>
                <c:pt idx="10">
                  <c:v>164695.13</c:v>
                </c:pt>
                <c:pt idx="11">
                  <c:v>171483.42236999999</c:v>
                </c:pt>
                <c:pt idx="12">
                  <c:v>176897.81607999999</c:v>
                </c:pt>
                <c:pt idx="13">
                  <c:v>177352.69503999999</c:v>
                </c:pt>
                <c:pt idx="14">
                  <c:v>181760.03477999999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B4-458F-9858-DD747CCFC86F}"/>
            </c:ext>
          </c:extLst>
        </c:ser>
        <c:ser>
          <c:idx val="3"/>
          <c:order val="3"/>
          <c:tx>
            <c:strRef>
              <c:f>'Tab. Encadré 1 - Depuis 2010'!$F$5</c:f>
              <c:strCache>
                <c:ptCount val="1"/>
                <c:pt idx="0">
                  <c:v>Saisonnier ou occasionnel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2010'!$F$6:$F$20</c:f>
              <c:numCache>
                <c:formatCode>_-* #\ ##0_-;\-* #\ ##0_-;_-* "-"??_-;_-@_-</c:formatCode>
                <c:ptCount val="15"/>
                <c:pt idx="9">
                  <c:v>79469.2601</c:v>
                </c:pt>
                <c:pt idx="10">
                  <c:v>75646.14</c:v>
                </c:pt>
                <c:pt idx="11">
                  <c:v>71115.806710000004</c:v>
                </c:pt>
                <c:pt idx="12">
                  <c:v>78637.97365</c:v>
                </c:pt>
                <c:pt idx="13">
                  <c:v>77195.524850000002</c:v>
                </c:pt>
                <c:pt idx="14">
                  <c:v>77708.15251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B4-458F-9858-DD747CCFC86F}"/>
            </c:ext>
          </c:extLst>
        </c:ser>
        <c:ser>
          <c:idx val="4"/>
          <c:order val="4"/>
          <c:tx>
            <c:strRef>
              <c:f>'Tab. Encadré 1 - Depuis 2010'!$G$5</c:f>
              <c:strCache>
                <c:ptCount val="1"/>
                <c:pt idx="0">
                  <c:v>ETA, Cuma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5"/>
              </a:solidFill>
              <a:ln w="9525" cap="sq" cmpd="sng">
                <a:solidFill>
                  <a:schemeClr val="accent5">
                    <a:alpha val="94000"/>
                  </a:schemeClr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2010'!$G$6:$G$20</c:f>
              <c:numCache>
                <c:formatCode>_-* #\ ##0_-;\-* #\ ##0_-;_-* "-"??_-;_-@_-</c:formatCode>
                <c:ptCount val="15"/>
                <c:pt idx="9">
                  <c:v>15965.614149999999</c:v>
                </c:pt>
                <c:pt idx="10">
                  <c:v>16116.71578994395</c:v>
                </c:pt>
                <c:pt idx="11">
                  <c:v>16596.058219999999</c:v>
                </c:pt>
                <c:pt idx="12">
                  <c:v>18052.535800000001</c:v>
                </c:pt>
                <c:pt idx="13">
                  <c:v>17724.063630000001</c:v>
                </c:pt>
                <c:pt idx="14">
                  <c:v>18294.71081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B4-458F-9858-DD747CCFC86F}"/>
            </c:ext>
          </c:extLst>
        </c:ser>
        <c:ser>
          <c:idx val="5"/>
          <c:order val="5"/>
          <c:tx>
            <c:strRef>
              <c:f>'Tab. Encadré 1 - Depuis 2010'!$H$5</c:f>
              <c:strCache>
                <c:ptCount val="1"/>
                <c:pt idx="0">
                  <c:v>Chef d'exploitation ou coexploitant</c:v>
                </c:pt>
              </c:strCache>
            </c:strRef>
          </c:tx>
          <c:spPr>
            <a:ln w="25400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2010'!$H$6:$H$20</c:f>
              <c:numCache>
                <c:formatCode>_-* #\ ##0_-;\-* #\ ##0_-;_-* "-"??_-;_-@_-</c:formatCode>
                <c:ptCount val="15"/>
                <c:pt idx="0">
                  <c:v>445769.22</c:v>
                </c:pt>
                <c:pt idx="9">
                  <c:v>394617.38855999999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BB4-458F-9858-DD747CCFC86F}"/>
            </c:ext>
          </c:extLst>
        </c:ser>
        <c:ser>
          <c:idx val="6"/>
          <c:order val="6"/>
          <c:tx>
            <c:strRef>
              <c:f>'Tab. Encadré 1 - Depuis 2010'!$I$5</c:f>
              <c:strCache>
                <c:ptCount val="1"/>
                <c:pt idx="0">
                  <c:v>Conjoint ou autre actif non salarié</c:v>
                </c:pt>
              </c:strCache>
            </c:strRef>
          </c:tx>
          <c:spPr>
            <a:ln w="25400" cap="rnd">
              <a:solidFill>
                <a:srgbClr val="7030A0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2010'!$I$6:$I$20</c:f>
              <c:numCache>
                <c:formatCode>_-* #\ ##0_-;\-* #\ ##0_-;_-* "-"??_-;_-@_-</c:formatCode>
                <c:ptCount val="15"/>
                <c:pt idx="0">
                  <c:v>74919.8</c:v>
                </c:pt>
                <c:pt idx="9">
                  <c:v>28598.48431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BB4-458F-9858-DD747CCFC86F}"/>
            </c:ext>
          </c:extLst>
        </c:ser>
        <c:ser>
          <c:idx val="7"/>
          <c:order val="7"/>
          <c:tx>
            <c:strRef>
              <c:f>'Tab. Encadré 1 - Depuis 2010'!$J$5</c:f>
              <c:strCache>
                <c:ptCount val="1"/>
                <c:pt idx="0">
                  <c:v>Salarié permanent (1) (2)</c:v>
                </c:pt>
              </c:strCache>
            </c:strRef>
          </c:tx>
          <c:spPr>
            <a:ln w="25400" cap="rnd">
              <a:solidFill>
                <a:schemeClr val="accent6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2010'!$J$6:$J$20</c:f>
              <c:numCache>
                <c:formatCode>_-* #\ ##0_-;\-* #\ ##0_-;_-* "-"??_-;_-@_-</c:formatCode>
                <c:ptCount val="15"/>
                <c:pt idx="0">
                  <c:v>140083.82</c:v>
                </c:pt>
                <c:pt idx="9">
                  <c:v>163089.56963000001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B4-458F-9858-DD747CCFC86F}"/>
            </c:ext>
          </c:extLst>
        </c:ser>
        <c:ser>
          <c:idx val="8"/>
          <c:order val="8"/>
          <c:tx>
            <c:strRef>
              <c:f>'Tab. Encadré 1 - Depuis 2010'!$K$5</c:f>
              <c:strCache>
                <c:ptCount val="1"/>
                <c:pt idx="0">
                  <c:v>Saisonnier ou occasionnel</c:v>
                </c:pt>
              </c:strCache>
            </c:strRef>
          </c:tx>
          <c:spPr>
            <a:ln w="2540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2010'!$K$6:$K$20</c:f>
              <c:numCache>
                <c:formatCode>_-* #\ ##0_-;\-* #\ ##0_-;_-* "-"??_-;_-@_-</c:formatCode>
                <c:ptCount val="15"/>
                <c:pt idx="0">
                  <c:v>90589.491790393018</c:v>
                </c:pt>
                <c:pt idx="9">
                  <c:v>79469.2601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BB4-458F-9858-DD747CCFC86F}"/>
            </c:ext>
          </c:extLst>
        </c:ser>
        <c:ser>
          <c:idx val="9"/>
          <c:order val="9"/>
          <c:tx>
            <c:strRef>
              <c:f>'Tab. Encadré 1 - Depuis 2010'!$L$5</c:f>
              <c:strCache>
                <c:ptCount val="1"/>
                <c:pt idx="0">
                  <c:v>ETA, Cuma</c:v>
                </c:pt>
              </c:strCache>
            </c:strRef>
          </c:tx>
          <c:spPr>
            <a:ln w="2540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2010'!$L$6:$L$20</c:f>
              <c:numCache>
                <c:formatCode>_-* #\ ##0_-;\-* #\ ##0_-;_-* "-"??_-;_-@_-</c:formatCode>
                <c:ptCount val="15"/>
                <c:pt idx="0">
                  <c:v>11667.71179039301</c:v>
                </c:pt>
                <c:pt idx="9">
                  <c:v>15965.614149999999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BB4-458F-9858-DD747CCFC8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082927"/>
        <c:axId val="627079599"/>
      </c:lineChart>
      <c:dateAx>
        <c:axId val="627082927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7079599"/>
        <c:crosses val="autoZero"/>
        <c:auto val="0"/>
        <c:lblOffset val="0"/>
        <c:baseTimeUnit val="days"/>
        <c:minorUnit val="1"/>
      </c:dateAx>
      <c:valAx>
        <c:axId val="627079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0"/>
              <a:lstStyle/>
              <a:p>
                <a:pPr>
                  <a:defRPr sz="2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2000" b="0">
                    <a:solidFill>
                      <a:sysClr val="windowText" lastClr="000000"/>
                    </a:solidFill>
                  </a:rPr>
                  <a:t>ETP</a:t>
                </a:r>
              </a:p>
            </c:rich>
          </c:tx>
          <c:layout>
            <c:manualLayout>
              <c:xMode val="edge"/>
              <c:yMode val="edge"/>
              <c:x val="2.2746747917467025E-3"/>
              <c:y val="0.472055795340485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0"/>
            <a:lstStyle/>
            <a:p>
              <a:pPr>
                <a:defRPr sz="2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7082927"/>
        <c:crosses val="autoZero"/>
        <c:crossBetween val="between"/>
      </c:valAx>
      <c:spPr>
        <a:noFill/>
        <a:ln w="9525">
          <a:solidFill>
            <a:schemeClr val="tx1"/>
          </a:solidFill>
        </a:ln>
        <a:effectLst/>
      </c:spPr>
    </c:plotArea>
    <c:legend>
      <c:legendPos val="b"/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4.5016238596730122E-3"/>
          <c:y val="0.88955995840627422"/>
          <c:w val="0.99458738580031514"/>
          <c:h val="0.108368234146085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856832162160222E-2"/>
          <c:y val="2.2204833770778653E-2"/>
          <c:w val="0.90611582052699202"/>
          <c:h val="0.81263954505686775"/>
        </c:manualLayout>
      </c:layout>
      <c:lineChart>
        <c:grouping val="standard"/>
        <c:varyColors val="0"/>
        <c:ser>
          <c:idx val="0"/>
          <c:order val="0"/>
          <c:tx>
            <c:strRef>
              <c:f>'Tab. Encadré 1 - Depuis 2010'!$M$5</c:f>
              <c:strCache>
                <c:ptCount val="1"/>
                <c:pt idx="0">
                  <c:v>Chef d'exploitation ou coexploitant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2010'!$M$6:$M$20</c:f>
              <c:numCache>
                <c:formatCode>General</c:formatCode>
                <c:ptCount val="15"/>
                <c:pt idx="9" formatCode="0.0">
                  <c:v>88.525041850130435</c:v>
                </c:pt>
                <c:pt idx="10" formatCode="0.0">
                  <c:v>87.747375200109161</c:v>
                </c:pt>
                <c:pt idx="11" formatCode="0.0">
                  <c:v>86.825117144696534</c:v>
                </c:pt>
                <c:pt idx="12" formatCode="0.0">
                  <c:v>85.959332663210802</c:v>
                </c:pt>
                <c:pt idx="13" formatCode="0.0">
                  <c:v>82.969009504514474</c:v>
                </c:pt>
                <c:pt idx="14" formatCode="0.0">
                  <c:v>81.395325433191644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41-4FED-BC95-75576C72C426}"/>
            </c:ext>
          </c:extLst>
        </c:ser>
        <c:ser>
          <c:idx val="1"/>
          <c:order val="1"/>
          <c:tx>
            <c:strRef>
              <c:f>'Tab. Encadré 1 - Depuis 2010'!$N$5</c:f>
              <c:strCache>
                <c:ptCount val="1"/>
                <c:pt idx="0">
                  <c:v>Conjoint ou autre actif non salarié</c:v>
                </c:pt>
              </c:strCache>
            </c:strRef>
          </c:tx>
          <c:spPr>
            <a:ln w="38100" cap="rnd">
              <a:solidFill>
                <a:srgbClr val="7030A0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2010'!$N$6:$N$20</c:f>
              <c:numCache>
                <c:formatCode>General</c:formatCode>
                <c:ptCount val="15"/>
                <c:pt idx="9" formatCode="0.0">
                  <c:v>38.172131145571662</c:v>
                </c:pt>
                <c:pt idx="10" formatCode="0.0">
                  <c:v>36.417756053806869</c:v>
                </c:pt>
                <c:pt idx="11" formatCode="0.0">
                  <c:v>34.217750114122033</c:v>
                </c:pt>
                <c:pt idx="12" formatCode="0.0">
                  <c:v>31.243119255523904</c:v>
                </c:pt>
                <c:pt idx="13" formatCode="0.0">
                  <c:v>28.116831037989957</c:v>
                </c:pt>
                <c:pt idx="14" formatCode="0.0">
                  <c:v>25.782120200534436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41-4FED-BC95-75576C72C426}"/>
            </c:ext>
          </c:extLst>
        </c:ser>
        <c:ser>
          <c:idx val="2"/>
          <c:order val="2"/>
          <c:tx>
            <c:strRef>
              <c:f>'Tab. Encadré 1 - Depuis 2010'!$O$5</c:f>
              <c:strCache>
                <c:ptCount val="1"/>
                <c:pt idx="0">
                  <c:v>Salarié permanent (1) (2)</c:v>
                </c:pt>
              </c:strCache>
            </c:strRef>
          </c:tx>
          <c:spPr>
            <a:ln w="38100" cap="rnd">
              <a:solidFill>
                <a:schemeClr val="accent6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2010'!$O$6:$O$20</c:f>
              <c:numCache>
                <c:formatCode>General</c:formatCode>
                <c:ptCount val="15"/>
                <c:pt idx="9" formatCode="0.0">
                  <c:v>116.42284571480133</c:v>
                </c:pt>
                <c:pt idx="10" formatCode="0.0">
                  <c:v>117.5689883385533</c:v>
                </c:pt>
                <c:pt idx="11" formatCode="0.0">
                  <c:v>122.41486730587442</c:v>
                </c:pt>
                <c:pt idx="12" formatCode="0.0">
                  <c:v>126.27997728788375</c:v>
                </c:pt>
                <c:pt idx="13" formatCode="0.0">
                  <c:v>126.60469641675962</c:v>
                </c:pt>
                <c:pt idx="14" formatCode="0.0">
                  <c:v>129.75091254650252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441-4FED-BC95-75576C72C426}"/>
            </c:ext>
          </c:extLst>
        </c:ser>
        <c:ser>
          <c:idx val="3"/>
          <c:order val="3"/>
          <c:tx>
            <c:strRef>
              <c:f>'Tab. Encadré 1 - Depuis 2010'!$P$5</c:f>
              <c:strCache>
                <c:ptCount val="1"/>
                <c:pt idx="0">
                  <c:v>Saisonnier ou occasionnel</c:v>
                </c:pt>
              </c:strCache>
            </c:strRef>
          </c:tx>
          <c:spPr>
            <a:ln w="38100" cap="rnd">
              <a:solidFill>
                <a:schemeClr val="accent4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2010'!$P$6:$P$20</c:f>
              <c:numCache>
                <c:formatCode>General</c:formatCode>
                <c:ptCount val="15"/>
                <c:pt idx="9" formatCode="0.0">
                  <c:v>87.724589827567272</c:v>
                </c:pt>
                <c:pt idx="10" formatCode="0.0">
                  <c:v>83.504320981324071</c:v>
                </c:pt>
                <c:pt idx="11" formatCode="0.0">
                  <c:v>78.503373078357214</c:v>
                </c:pt>
                <c:pt idx="12" formatCode="0.0">
                  <c:v>86.80694868225271</c:v>
                </c:pt>
                <c:pt idx="13" formatCode="0.0">
                  <c:v>85.214657157604847</c:v>
                </c:pt>
                <c:pt idx="14" formatCode="0.0">
                  <c:v>85.780536985241056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441-4FED-BC95-75576C72C426}"/>
            </c:ext>
          </c:extLst>
        </c:ser>
        <c:ser>
          <c:idx val="5"/>
          <c:order val="4"/>
          <c:tx>
            <c:strRef>
              <c:f>'Tab. Encadré 1 - Depuis 2010'!$R$5</c:f>
              <c:strCache>
                <c:ptCount val="1"/>
                <c:pt idx="0">
                  <c:v>Chef d'exploitation ou coexploitant (tendance)</c:v>
                </c:pt>
              </c:strCache>
            </c:strRef>
          </c:tx>
          <c:spPr>
            <a:ln w="25400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2010'!$R$6:$R$20</c:f>
              <c:numCache>
                <c:formatCode>General</c:formatCode>
                <c:ptCount val="15"/>
                <c:pt idx="0">
                  <c:v>100</c:v>
                </c:pt>
                <c:pt idx="9" formatCode="0.0">
                  <c:v>88.525041850130435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441-4FED-BC95-75576C72C426}"/>
            </c:ext>
          </c:extLst>
        </c:ser>
        <c:ser>
          <c:idx val="6"/>
          <c:order val="5"/>
          <c:tx>
            <c:strRef>
              <c:f>'Tab. Encadré 1 - Depuis 2010'!$S$5</c:f>
              <c:strCache>
                <c:ptCount val="1"/>
                <c:pt idx="0">
                  <c:v>Conjoint ou autre actif non salarié (tendance)</c:v>
                </c:pt>
              </c:strCache>
            </c:strRef>
          </c:tx>
          <c:spPr>
            <a:ln w="25400" cap="rnd">
              <a:solidFill>
                <a:srgbClr val="7030A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2010'!$S$6:$S$20</c:f>
              <c:numCache>
                <c:formatCode>General</c:formatCode>
                <c:ptCount val="15"/>
                <c:pt idx="0">
                  <c:v>100</c:v>
                </c:pt>
                <c:pt idx="9" formatCode="0.0">
                  <c:v>38.172131145571662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441-4FED-BC95-75576C72C426}"/>
            </c:ext>
          </c:extLst>
        </c:ser>
        <c:ser>
          <c:idx val="7"/>
          <c:order val="6"/>
          <c:tx>
            <c:strRef>
              <c:f>'Tab. Encadré 1 - Depuis 2010'!$T$5</c:f>
              <c:strCache>
                <c:ptCount val="1"/>
                <c:pt idx="0">
                  <c:v>Salarié permanent (1) (2) (tendance)</c:v>
                </c:pt>
              </c:strCache>
            </c:strRef>
          </c:tx>
          <c:spPr>
            <a:ln w="25400" cap="rnd">
              <a:solidFill>
                <a:schemeClr val="accent6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2010'!$T$6:$T$20</c:f>
              <c:numCache>
                <c:formatCode>General</c:formatCode>
                <c:ptCount val="15"/>
                <c:pt idx="0">
                  <c:v>100</c:v>
                </c:pt>
                <c:pt idx="9" formatCode="0.0">
                  <c:v>116.42284571480133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441-4FED-BC95-75576C72C426}"/>
            </c:ext>
          </c:extLst>
        </c:ser>
        <c:ser>
          <c:idx val="8"/>
          <c:order val="7"/>
          <c:tx>
            <c:strRef>
              <c:f>'Tab. Encadré 1 - Depuis 2010'!$U$5</c:f>
              <c:strCache>
                <c:ptCount val="1"/>
                <c:pt idx="0">
                  <c:v>Saisonnier ou occasionnel (tendance)</c:v>
                </c:pt>
              </c:strCache>
            </c:strRef>
          </c:tx>
          <c:spPr>
            <a:ln w="2540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2010'!$U$6:$U$20</c:f>
              <c:numCache>
                <c:formatCode>General</c:formatCode>
                <c:ptCount val="15"/>
                <c:pt idx="0">
                  <c:v>100</c:v>
                </c:pt>
                <c:pt idx="9" formatCode="0.0">
                  <c:v>87.724589827567272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4441-4FED-BC95-75576C72C426}"/>
            </c:ext>
          </c:extLst>
        </c:ser>
        <c:ser>
          <c:idx val="9"/>
          <c:order val="8"/>
          <c:tx>
            <c:strRef>
              <c:f>'Tab. Encadré 1 - Depuis 2010'!$V$5</c:f>
              <c:strCache>
                <c:ptCount val="1"/>
                <c:pt idx="0">
                  <c:v>ETA, Cuma (tendance)</c:v>
                </c:pt>
              </c:strCache>
            </c:strRef>
          </c:tx>
          <c:spPr>
            <a:ln w="2540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square"/>
            <c:size val="10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2010'!$V$6:$V$20</c:f>
              <c:numCache>
                <c:formatCode>General</c:formatCode>
                <c:ptCount val="15"/>
                <c:pt idx="0">
                  <c:v>100</c:v>
                </c:pt>
                <c:pt idx="9" formatCode="0.0">
                  <c:v>136.83586325080302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4441-4FED-BC95-75576C72C426}"/>
            </c:ext>
          </c:extLst>
        </c:ser>
        <c:ser>
          <c:idx val="4"/>
          <c:order val="9"/>
          <c:tx>
            <c:strRef>
              <c:f>'Tab. Encadré 1 - Depuis 2010'!$Q$5</c:f>
              <c:strCache>
                <c:ptCount val="1"/>
                <c:pt idx="0">
                  <c:v>ETA, Cuma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5"/>
              </a:solidFill>
              <a:ln w="9525" cap="sq" cmpd="sng">
                <a:solidFill>
                  <a:schemeClr val="accent5">
                    <a:alpha val="94000"/>
                  </a:schemeClr>
                </a:solidFill>
              </a:ln>
              <a:effectLst/>
            </c:spPr>
          </c:marker>
          <c:cat>
            <c:strRef>
              <c:f>'Tab. Encadré 1 - Depuis 2010'!$B$6:$B$20</c:f>
              <c:strCache>
                <c:ptCount val="15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 (p)</c:v>
                </c:pt>
              </c:strCache>
            </c:strRef>
          </c:cat>
          <c:val>
            <c:numRef>
              <c:f>'Tab. Encadré 1 - Depuis 2010'!$Q$6:$Q$20</c:f>
              <c:numCache>
                <c:formatCode>General</c:formatCode>
                <c:ptCount val="15"/>
                <c:pt idx="9" formatCode="0.0">
                  <c:v>136.83586325080302</c:v>
                </c:pt>
                <c:pt idx="10" formatCode="0.0">
                  <c:v>138.13090415221066</c:v>
                </c:pt>
                <c:pt idx="11" formatCode="0.0">
                  <c:v>142.23918552449078</c:v>
                </c:pt>
                <c:pt idx="12" formatCode="0.0">
                  <c:v>154.72216081703479</c:v>
                </c:pt>
                <c:pt idx="13" formatCode="0.0">
                  <c:v>151.90693726762848</c:v>
                </c:pt>
                <c:pt idx="14" formatCode="0.0">
                  <c:v>156.79776068057788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441-4FED-BC95-75576C72C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7082927"/>
        <c:axId val="627079599"/>
      </c:lineChart>
      <c:dateAx>
        <c:axId val="627082927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7079599"/>
        <c:crosses val="autoZero"/>
        <c:auto val="0"/>
        <c:lblOffset val="100"/>
        <c:baseTimeUnit val="days"/>
        <c:minorUnit val="1"/>
      </c:dateAx>
      <c:valAx>
        <c:axId val="627079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t" anchorCtr="0"/>
              <a:lstStyle/>
              <a:p>
                <a:pPr>
                  <a:defRPr sz="2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2000" b="0">
                    <a:solidFill>
                      <a:sysClr val="windowText" lastClr="000000"/>
                    </a:solidFill>
                  </a:rPr>
                  <a:t>ETP (base 100 en 2010)</a:t>
                </a:r>
              </a:p>
            </c:rich>
          </c:tx>
          <c:layout>
            <c:manualLayout>
              <c:xMode val="edge"/>
              <c:yMode val="edge"/>
              <c:x val="4.5323277677741661E-4"/>
              <c:y val="0.315111374833497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t" anchorCtr="0"/>
            <a:lstStyle/>
            <a:p>
              <a:pPr>
                <a:defRPr sz="2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27082927"/>
        <c:crosses val="autoZero"/>
        <c:crossBetween val="between"/>
      </c:valAx>
      <c:spPr>
        <a:noFill/>
        <a:ln w="9525">
          <a:solidFill>
            <a:schemeClr val="tx1"/>
          </a:solidFill>
        </a:ln>
        <a:effectLst/>
      </c:spPr>
    </c:plotArea>
    <c:legend>
      <c:legendPos val="b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ayout>
        <c:manualLayout>
          <c:xMode val="edge"/>
          <c:yMode val="edge"/>
          <c:x val="5.651716844034705E-2"/>
          <c:y val="0.89442497987201808"/>
          <c:w val="0.92159148374858302"/>
          <c:h val="9.7236577857332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14301497739075E-2"/>
          <c:y val="2.2936856819831892E-2"/>
          <c:w val="0.8855721205406617"/>
          <c:h val="0.92869083908177708"/>
        </c:manualLayout>
      </c:layout>
      <c:lineChart>
        <c:grouping val="standard"/>
        <c:varyColors val="0"/>
        <c:ser>
          <c:idx val="1"/>
          <c:order val="0"/>
          <c:tx>
            <c:v>Nombre de cotisants non-salariés avec poursuite en 2023 de la tendance 2020-22</c:v>
          </c:tx>
          <c:spPr>
            <a:ln w="3810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x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('Tab. Encadré 2 - Evolution NS'!$C$15:$E$15,'Tab. Encadré 2 - Evolution NS'!$P$15)</c:f>
              <c:numCache>
                <c:formatCode>_-* #\ ##0_-;\-* #\ ##0_-;_-* "-"??_-;_-@_-</c:formatCode>
                <c:ptCount val="4"/>
                <c:pt idx="0">
                  <c:v>370417</c:v>
                </c:pt>
                <c:pt idx="1">
                  <c:v>366753.48000000004</c:v>
                </c:pt>
                <c:pt idx="2">
                  <c:v>362379.571</c:v>
                </c:pt>
                <c:pt idx="3">
                  <c:v>358426.49449011427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ED-4082-8576-CED91BDFC698}"/>
            </c:ext>
          </c:extLst>
        </c:ser>
        <c:ser>
          <c:idx val="0"/>
          <c:order val="1"/>
          <c:tx>
            <c:v>Nombre de cotisants non-salariés</c:v>
          </c:tx>
          <c:spPr>
            <a:ln w="38100" cap="rnd">
              <a:solidFill>
                <a:srgbClr val="0070C0"/>
              </a:solidFill>
              <a:round/>
            </a:ln>
            <a:effectLst/>
          </c:spPr>
          <c:marker>
            <c:symbol val="x"/>
            <c:size val="10"/>
            <c:spPr>
              <a:solidFill>
                <a:srgbClr val="0070C0"/>
              </a:solidFill>
              <a:ln w="19050">
                <a:solidFill>
                  <a:srgbClr val="0070C0"/>
                </a:solidFill>
              </a:ln>
              <a:effectLst/>
            </c:spPr>
          </c:marker>
          <c:cat>
            <c:numRef>
              <c:f>'Tab. Encadré 2 - Evolution NS'!$C$5:$F$5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'Tab. Encadré 2 - Evolution NS'!$C$15:$F$15</c:f>
              <c:numCache>
                <c:formatCode>_-* #\ ##0_-;\-* #\ ##0_-;_-* "-"??_-;_-@_-</c:formatCode>
                <c:ptCount val="4"/>
                <c:pt idx="0">
                  <c:v>370417</c:v>
                </c:pt>
                <c:pt idx="1">
                  <c:v>366753.48000000004</c:v>
                </c:pt>
                <c:pt idx="2">
                  <c:v>362379.571</c:v>
                </c:pt>
                <c:pt idx="3">
                  <c:v>354866.576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ED-4082-8576-CED91BDFC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2546223"/>
        <c:axId val="1402532079"/>
      </c:lineChart>
      <c:catAx>
        <c:axId val="1402546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02532079"/>
        <c:crosses val="autoZero"/>
        <c:auto val="1"/>
        <c:lblAlgn val="ctr"/>
        <c:lblOffset val="100"/>
        <c:noMultiLvlLbl val="0"/>
      </c:catAx>
      <c:valAx>
        <c:axId val="1402532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02546223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0693123567097781"/>
          <c:y val="0.64022956480417659"/>
          <c:w val="0.57787892596486434"/>
          <c:h val="0.290797618895252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480211553136507E-2"/>
          <c:y val="2.8243529327160358E-2"/>
          <c:w val="0.88328536912091393"/>
          <c:h val="0.90403724801063401"/>
        </c:manualLayout>
      </c:layout>
      <c:lineChart>
        <c:grouping val="standard"/>
        <c:varyColors val="0"/>
        <c:ser>
          <c:idx val="1"/>
          <c:order val="0"/>
          <c:tx>
            <c:v>Nombre de cotisants non-salariés avec poursuite en 2023 de la tendance 2020-22</c:v>
          </c:tx>
          <c:spPr>
            <a:ln w="3810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x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('Tab. Encadré 2 - Evolution NS'!$C$16:$E$16,'Tab. Encadré 2 - Evolution NS'!$P$16)</c:f>
              <c:numCache>
                <c:formatCode>_-* #\ ##0_-;\-* #\ ##0_-;_-* "-"??_-;_-@_-</c:formatCode>
                <c:ptCount val="4"/>
                <c:pt idx="0">
                  <c:v>58868</c:v>
                </c:pt>
                <c:pt idx="1">
                  <c:v>57665.520000000004</c:v>
                </c:pt>
                <c:pt idx="2">
                  <c:v>57271.429000000004</c:v>
                </c:pt>
                <c:pt idx="3">
                  <c:v>56489.455502652381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63-410E-84CE-B9AE8AFB8A23}"/>
            </c:ext>
          </c:extLst>
        </c:ser>
        <c:ser>
          <c:idx val="0"/>
          <c:order val="1"/>
          <c:tx>
            <c:v>Nombre de cotisants non-salariés</c:v>
          </c:tx>
          <c:spPr>
            <a:ln w="38100" cap="rnd">
              <a:solidFill>
                <a:srgbClr val="0070C0"/>
              </a:solidFill>
              <a:round/>
            </a:ln>
            <a:effectLst/>
          </c:spPr>
          <c:marker>
            <c:symbol val="x"/>
            <c:size val="10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cat>
            <c:numRef>
              <c:f>'Tab. Encadré 2 - Evolution NS'!$C$5:$F$5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'Tab. Encadré 2 - Evolution NS'!$C$16:$F$16</c:f>
              <c:numCache>
                <c:formatCode>_-* #\ ##0_-;\-* #\ ##0_-;_-* "-"??_-;_-@_-</c:formatCode>
                <c:ptCount val="4"/>
                <c:pt idx="0">
                  <c:v>58868</c:v>
                </c:pt>
                <c:pt idx="1">
                  <c:v>57665.520000000004</c:v>
                </c:pt>
                <c:pt idx="2">
                  <c:v>57271.429000000004</c:v>
                </c:pt>
                <c:pt idx="3">
                  <c:v>49750.423999999999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63-410E-84CE-B9AE8AFB8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2205071"/>
        <c:axId val="1392205487"/>
      </c:lineChart>
      <c:catAx>
        <c:axId val="1392205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92205487"/>
        <c:crosses val="autoZero"/>
        <c:auto val="1"/>
        <c:lblAlgn val="ctr"/>
        <c:lblOffset val="100"/>
        <c:noMultiLvlLbl val="0"/>
      </c:catAx>
      <c:valAx>
        <c:axId val="1392205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92205071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3385118322151707"/>
          <c:y val="0.45262239523595266"/>
          <c:w val="0.51960017899795408"/>
          <c:h val="0.3263036660073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15371466490744"/>
          <c:y val="1.8768061126063971E-2"/>
          <c:w val="0.83094740647462773"/>
          <c:h val="0.88099235646075602"/>
        </c:manualLayout>
      </c:layout>
      <c:lineChart>
        <c:grouping val="standard"/>
        <c:varyColors val="0"/>
        <c:ser>
          <c:idx val="2"/>
          <c:order val="0"/>
          <c:tx>
            <c:v>Nombre de cotisants non-salariés avec poursuite en 2023 de la tendance 2020-22</c:v>
          </c:tx>
          <c:spPr>
            <a:ln w="3810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x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'Tab. Encadré 2 - Evolution NS'!$C$5:$F$5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'Tab. Encadré 2 - Evolution NS'!$C$18:$F$18</c:f>
              <c:numCache>
                <c:formatCode>_-* #\ ##0_-;\-* #\ ##0_-;_-* "-"??_-;_-@_-</c:formatCode>
                <c:ptCount val="4"/>
                <c:pt idx="0">
                  <c:v>429285</c:v>
                </c:pt>
                <c:pt idx="1">
                  <c:v>424419.00000000006</c:v>
                </c:pt>
                <c:pt idx="2">
                  <c:v>419651</c:v>
                </c:pt>
                <c:pt idx="3">
                  <c:v>414915.94999276666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BA-4DA3-9D99-3ED518715743}"/>
            </c:ext>
          </c:extLst>
        </c:ser>
        <c:ser>
          <c:idx val="1"/>
          <c:order val="1"/>
          <c:tx>
            <c:v>Nombre de cotisants non-salariés avec poursuite de la tendance 2020-22 pour les plus de 67 ans ou non cotisants ATEXA</c:v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star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'Tab. Encadré 2 - Evolution NS'!$C$5:$F$5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'Tab. Encadré 2 - Evolution NS'!$C$17:$F$17</c:f>
              <c:numCache>
                <c:formatCode>_-* #\ ##0_-;\-* #\ ##0_-;_-* "-"??_-;_-@_-</c:formatCode>
                <c:ptCount val="4"/>
                <c:pt idx="0">
                  <c:v>429285</c:v>
                </c:pt>
                <c:pt idx="1">
                  <c:v>424419.00000000006</c:v>
                </c:pt>
                <c:pt idx="2">
                  <c:v>419651</c:v>
                </c:pt>
                <c:pt idx="3">
                  <c:v>411356.03150265239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BA-4DA3-9D99-3ED518715743}"/>
            </c:ext>
          </c:extLst>
        </c:ser>
        <c:ser>
          <c:idx val="0"/>
          <c:order val="2"/>
          <c:tx>
            <c:v>Nombre de cotisants non-salariés</c:v>
          </c:tx>
          <c:spPr>
            <a:ln w="38100" cap="rnd">
              <a:solidFill>
                <a:srgbClr val="0070C0"/>
              </a:solidFill>
              <a:round/>
            </a:ln>
            <a:effectLst/>
          </c:spPr>
          <c:marker>
            <c:symbol val="x"/>
            <c:size val="10"/>
            <c:spPr>
              <a:solidFill>
                <a:srgbClr val="0070C0"/>
              </a:solidFill>
              <a:ln w="9525">
                <a:solidFill>
                  <a:srgbClr val="0070C0"/>
                </a:solidFill>
              </a:ln>
              <a:effectLst/>
            </c:spPr>
          </c:marker>
          <c:cat>
            <c:numRef>
              <c:f>'Tab. Encadré 2 - Evolution NS'!$C$5:$F$5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'Tab. Encadré 2 - Evolution NS'!$C$14:$F$14</c:f>
              <c:numCache>
                <c:formatCode>_-* #\ ##0_-;\-* #\ ##0_-;_-* "-"??_-;_-@_-</c:formatCode>
                <c:ptCount val="4"/>
                <c:pt idx="0">
                  <c:v>429285</c:v>
                </c:pt>
                <c:pt idx="1">
                  <c:v>424419.00000000006</c:v>
                </c:pt>
                <c:pt idx="2">
                  <c:v>419651</c:v>
                </c:pt>
                <c:pt idx="3">
                  <c:v>404617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BA-4DA3-9D99-3ED518715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0757055"/>
        <c:axId val="1490760799"/>
      </c:lineChart>
      <c:catAx>
        <c:axId val="1490757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90760799"/>
        <c:crosses val="autoZero"/>
        <c:auto val="1"/>
        <c:lblAlgn val="ctr"/>
        <c:lblOffset val="100"/>
        <c:noMultiLvlLbl val="0"/>
      </c:catAx>
      <c:valAx>
        <c:axId val="1490760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907570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578740215546757"/>
          <c:y val="0.48923709534099485"/>
          <c:w val="0.61768973810839523"/>
          <c:h val="0.350139410773985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fr-FR"/>
    </a:p>
  </c:txPr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3 - OTEX'!$C$4</c:f>
              <c:strCache>
                <c:ptCount val="1"/>
                <c:pt idx="0">
                  <c:v>1 - Evolution 2023 / 2022 (%)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7919-4FA5-B077-07A9CAC6CE8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3 - OTEX'!$B$5:$B$20</c:f>
              <c:strCache>
                <c:ptCount val="16"/>
                <c:pt idx="0">
                  <c:v>Fruits ou autres cultures permanentes</c:v>
                </c:pt>
                <c:pt idx="1">
                  <c:v>Équidés et/ou autres herbivores</c:v>
                </c:pt>
                <c:pt idx="2">
                  <c:v>Légumes ou champignons</c:v>
                </c:pt>
                <c:pt idx="3">
                  <c:v>Bovins lait</c:v>
                </c:pt>
                <c:pt idx="4">
                  <c:v>Polyculture et/ou polyélevage</c:v>
                </c:pt>
                <c:pt idx="5">
                  <c:v>Bovins mixte</c:v>
                </c:pt>
                <c:pt idx="6">
                  <c:v>Viticulture</c:v>
                </c:pt>
                <c:pt idx="7">
                  <c:v>Toutes orientations</c:v>
                </c:pt>
                <c:pt idx="8">
                  <c:v>Ovins ou caprins</c:v>
                </c:pt>
                <c:pt idx="9">
                  <c:v>Volailles </c:v>
                </c:pt>
                <c:pt idx="10">
                  <c:v>Combinaisons de granivores (porcins, volailles)</c:v>
                </c:pt>
                <c:pt idx="11">
                  <c:v>Bovins viande</c:v>
                </c:pt>
                <c:pt idx="12">
                  <c:v>Autres grandes cultures</c:v>
                </c:pt>
                <c:pt idx="13">
                  <c:v>Porcins </c:v>
                </c:pt>
                <c:pt idx="14">
                  <c:v>Céréales et/ou oléoprotéagineuses</c:v>
                </c:pt>
                <c:pt idx="15">
                  <c:v>Fleurs et/ou horticulture diverse</c:v>
                </c:pt>
              </c:strCache>
            </c:strRef>
          </c:cat>
          <c:val>
            <c:numRef>
              <c:f>'Graph. 3 - OTEX'!$C$5:$C$20</c:f>
              <c:numCache>
                <c:formatCode>0.0%</c:formatCode>
                <c:ptCount val="16"/>
                <c:pt idx="0">
                  <c:v>2.4E-2</c:v>
                </c:pt>
                <c:pt idx="1">
                  <c:v>-3.0000000000000001E-3</c:v>
                </c:pt>
                <c:pt idx="2">
                  <c:v>-6.0000000000000001E-3</c:v>
                </c:pt>
                <c:pt idx="3">
                  <c:v>-6.9999999999999993E-3</c:v>
                </c:pt>
                <c:pt idx="4">
                  <c:v>-2.2000000000000002E-2</c:v>
                </c:pt>
                <c:pt idx="5">
                  <c:v>-2.3E-2</c:v>
                </c:pt>
                <c:pt idx="6">
                  <c:v>-2.4E-2</c:v>
                </c:pt>
                <c:pt idx="7">
                  <c:v>-2.5000000000000001E-2</c:v>
                </c:pt>
                <c:pt idx="8">
                  <c:v>-2.6000000000000002E-2</c:v>
                </c:pt>
                <c:pt idx="9">
                  <c:v>-2.7999999999999997E-2</c:v>
                </c:pt>
                <c:pt idx="10">
                  <c:v>-3.5000000000000003E-2</c:v>
                </c:pt>
                <c:pt idx="11">
                  <c:v>-0.04</c:v>
                </c:pt>
                <c:pt idx="12">
                  <c:v>-4.0999999999999995E-2</c:v>
                </c:pt>
                <c:pt idx="13">
                  <c:v>-4.4999999999999998E-2</c:v>
                </c:pt>
                <c:pt idx="14">
                  <c:v>-5.0999999999999997E-2</c:v>
                </c:pt>
                <c:pt idx="15">
                  <c:v>-5.7000000000000002E-2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19-4FA5-B077-07A9CAC6CE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3 - OTEX'!$D$4</c:f>
              <c:strCache>
                <c:ptCount val="1"/>
                <c:pt idx="0">
                  <c:v>2 - Emploi 2023 (ETP)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3 - OTEX'!$B$5:$B$20</c:f>
              <c:strCache>
                <c:ptCount val="16"/>
                <c:pt idx="0">
                  <c:v>Fruits ou autres cultures permanentes</c:v>
                </c:pt>
                <c:pt idx="1">
                  <c:v>Équidés et/ou autres herbivores</c:v>
                </c:pt>
                <c:pt idx="2">
                  <c:v>Légumes ou champignons</c:v>
                </c:pt>
                <c:pt idx="3">
                  <c:v>Bovins lait</c:v>
                </c:pt>
                <c:pt idx="4">
                  <c:v>Polyculture et/ou polyélevage</c:v>
                </c:pt>
                <c:pt idx="5">
                  <c:v>Bovins mixte</c:v>
                </c:pt>
                <c:pt idx="6">
                  <c:v>Viticulture</c:v>
                </c:pt>
                <c:pt idx="7">
                  <c:v>Toutes orientations</c:v>
                </c:pt>
                <c:pt idx="8">
                  <c:v>Ovins ou caprins</c:v>
                </c:pt>
                <c:pt idx="9">
                  <c:v>Volailles </c:v>
                </c:pt>
                <c:pt idx="10">
                  <c:v>Combinaisons de granivores (porcins, volailles)</c:v>
                </c:pt>
                <c:pt idx="11">
                  <c:v>Bovins viande</c:v>
                </c:pt>
                <c:pt idx="12">
                  <c:v>Autres grandes cultures</c:v>
                </c:pt>
                <c:pt idx="13">
                  <c:v>Porcins </c:v>
                </c:pt>
                <c:pt idx="14">
                  <c:v>Céréales et/ou oléoprotéagineuses</c:v>
                </c:pt>
                <c:pt idx="15">
                  <c:v>Fleurs et/ou horticulture diverse</c:v>
                </c:pt>
              </c:strCache>
            </c:strRef>
          </c:cat>
          <c:val>
            <c:numRef>
              <c:f>'Graph. 3 - OTEX'!$D$5:$D$20</c:f>
              <c:numCache>
                <c:formatCode>_(* #,##0_);_(* \(#,##0\);_(* "-"_);_(@_)</c:formatCode>
                <c:ptCount val="16"/>
                <c:pt idx="0">
                  <c:v>40400</c:v>
                </c:pt>
                <c:pt idx="1">
                  <c:v>18970</c:v>
                </c:pt>
                <c:pt idx="2">
                  <c:v>39370</c:v>
                </c:pt>
                <c:pt idx="3">
                  <c:v>73520</c:v>
                </c:pt>
                <c:pt idx="4">
                  <c:v>74380</c:v>
                </c:pt>
                <c:pt idx="5">
                  <c:v>16110</c:v>
                </c:pt>
                <c:pt idx="6">
                  <c:v>130300</c:v>
                </c:pt>
                <c:pt idx="8">
                  <c:v>29650</c:v>
                </c:pt>
                <c:pt idx="9">
                  <c:v>18230</c:v>
                </c:pt>
                <c:pt idx="10">
                  <c:v>8090</c:v>
                </c:pt>
                <c:pt idx="11">
                  <c:v>56280</c:v>
                </c:pt>
                <c:pt idx="12">
                  <c:v>52400</c:v>
                </c:pt>
                <c:pt idx="13">
                  <c:v>11540</c:v>
                </c:pt>
                <c:pt idx="14">
                  <c:v>63740</c:v>
                </c:pt>
                <c:pt idx="15">
                  <c:v>28900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9F-430D-8A4C-4DCB53967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low"/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4 - Région'!$C$4</c:f>
              <c:strCache>
                <c:ptCount val="1"/>
                <c:pt idx="0">
                  <c:v>2023 / 2022 (%)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791-4925-9F7A-56A3153C3BD0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791-4925-9F7A-56A3153C3BD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4 - Région'!$B$5:$B$18</c:f>
              <c:strCache>
                <c:ptCount val="14"/>
                <c:pt idx="0">
                  <c:v>Hauts-de-France</c:v>
                </c:pt>
                <c:pt idx="1">
                  <c:v>Bourgogne-Franche-Comté</c:v>
                </c:pt>
                <c:pt idx="2">
                  <c:v>Pays de la Loire</c:v>
                </c:pt>
                <c:pt idx="3">
                  <c:v>Bretagne</c:v>
                </c:pt>
                <c:pt idx="4">
                  <c:v>Grand Est</c:v>
                </c:pt>
                <c:pt idx="5">
                  <c:v>Auvergne-Rhône-Alpes</c:v>
                </c:pt>
                <c:pt idx="6">
                  <c:v>Centre-Val de Loire</c:v>
                </c:pt>
                <c:pt idx="7">
                  <c:v>Normandie</c:v>
                </c:pt>
                <c:pt idx="8">
                  <c:v>France métropolitaine</c:v>
                </c:pt>
                <c:pt idx="9">
                  <c:v>Provence-Alpes-Côte d'Azur</c:v>
                </c:pt>
                <c:pt idx="10">
                  <c:v>Nouvelle-Aquitaine</c:v>
                </c:pt>
                <c:pt idx="11">
                  <c:v>Île-de-France</c:v>
                </c:pt>
                <c:pt idx="12">
                  <c:v>Corse</c:v>
                </c:pt>
                <c:pt idx="13">
                  <c:v>Occitanie</c:v>
                </c:pt>
              </c:strCache>
            </c:strRef>
          </c:cat>
          <c:val>
            <c:numRef>
              <c:f>'Graph. 4 - Région'!$C$5:$C$18</c:f>
              <c:numCache>
                <c:formatCode>0.0%</c:formatCode>
                <c:ptCount val="14"/>
                <c:pt idx="0">
                  <c:v>-5.0000000000000001E-3</c:v>
                </c:pt>
                <c:pt idx="1">
                  <c:v>-1.1000000000000001E-2</c:v>
                </c:pt>
                <c:pt idx="2">
                  <c:v>-1.4999999999999999E-2</c:v>
                </c:pt>
                <c:pt idx="3">
                  <c:v>-0.02</c:v>
                </c:pt>
                <c:pt idx="4">
                  <c:v>-2.1000000000000001E-2</c:v>
                </c:pt>
                <c:pt idx="5">
                  <c:v>-2.3E-2</c:v>
                </c:pt>
                <c:pt idx="6">
                  <c:v>-2.4E-2</c:v>
                </c:pt>
                <c:pt idx="7">
                  <c:v>-2.4E-2</c:v>
                </c:pt>
                <c:pt idx="8">
                  <c:v>-2.5000000000000001E-2</c:v>
                </c:pt>
                <c:pt idx="9">
                  <c:v>-2.7000000000000003E-2</c:v>
                </c:pt>
                <c:pt idx="10">
                  <c:v>-3.5000000000000003E-2</c:v>
                </c:pt>
                <c:pt idx="11">
                  <c:v>-3.5000000000000003E-2</c:v>
                </c:pt>
                <c:pt idx="12">
                  <c:v>-3.7999999999999999E-2</c:v>
                </c:pt>
                <c:pt idx="13">
                  <c:v>-0.04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89-473D-B7B3-B03707BBBC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4 - Région'!$D$4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4 - Région'!$B$5:$B$18</c:f>
              <c:strCache>
                <c:ptCount val="14"/>
                <c:pt idx="0">
                  <c:v>Hauts-de-France</c:v>
                </c:pt>
                <c:pt idx="1">
                  <c:v>Bourgogne-Franche-Comté</c:v>
                </c:pt>
                <c:pt idx="2">
                  <c:v>Pays de la Loire</c:v>
                </c:pt>
                <c:pt idx="3">
                  <c:v>Bretagne</c:v>
                </c:pt>
                <c:pt idx="4">
                  <c:v>Grand Est</c:v>
                </c:pt>
                <c:pt idx="5">
                  <c:v>Auvergne-Rhône-Alpes</c:v>
                </c:pt>
                <c:pt idx="6">
                  <c:v>Centre-Val de Loire</c:v>
                </c:pt>
                <c:pt idx="7">
                  <c:v>Normandie</c:v>
                </c:pt>
                <c:pt idx="8">
                  <c:v>France métropolitaine</c:v>
                </c:pt>
                <c:pt idx="9">
                  <c:v>Provence-Alpes-Côte d'Azur</c:v>
                </c:pt>
                <c:pt idx="10">
                  <c:v>Nouvelle-Aquitaine</c:v>
                </c:pt>
                <c:pt idx="11">
                  <c:v>Île-de-France</c:v>
                </c:pt>
                <c:pt idx="12">
                  <c:v>Corse</c:v>
                </c:pt>
                <c:pt idx="13">
                  <c:v>Occitanie</c:v>
                </c:pt>
              </c:strCache>
            </c:strRef>
          </c:cat>
          <c:val>
            <c:numRef>
              <c:f>'Graph. 4 - Région'!$D$5:$D$18</c:f>
              <c:numCache>
                <c:formatCode>_(* #,##0_);_(* \(#,##0\);_(* "-"_);_(@_)</c:formatCode>
                <c:ptCount val="14"/>
                <c:pt idx="0">
                  <c:v>40770</c:v>
                </c:pt>
                <c:pt idx="1">
                  <c:v>44420</c:v>
                </c:pt>
                <c:pt idx="2">
                  <c:v>58210</c:v>
                </c:pt>
                <c:pt idx="3">
                  <c:v>50940</c:v>
                </c:pt>
                <c:pt idx="4">
                  <c:v>64900</c:v>
                </c:pt>
                <c:pt idx="5">
                  <c:v>75700</c:v>
                </c:pt>
                <c:pt idx="6">
                  <c:v>32690</c:v>
                </c:pt>
                <c:pt idx="7">
                  <c:v>39770</c:v>
                </c:pt>
                <c:pt idx="9">
                  <c:v>39720</c:v>
                </c:pt>
                <c:pt idx="10">
                  <c:v>111910</c:v>
                </c:pt>
                <c:pt idx="11">
                  <c:v>8240</c:v>
                </c:pt>
                <c:pt idx="12">
                  <c:v>4640</c:v>
                </c:pt>
                <c:pt idx="13">
                  <c:v>91300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72-4737-B8AE-C891085AE2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low"/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5 - Salaires OTEX'!$C$4</c:f>
              <c:strCache>
                <c:ptCount val="1"/>
                <c:pt idx="0">
                  <c:v>1 - Evolution 2023 / 2022 (%)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B9D-4B20-833F-2C1B56FAADFE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B9D-4B20-833F-2C1B56FAAD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5 - Salaires OTEX'!$B$5:$B$20</c:f>
              <c:strCache>
                <c:ptCount val="16"/>
                <c:pt idx="0">
                  <c:v>Fruits ou autres cultures permanentes</c:v>
                </c:pt>
                <c:pt idx="1">
                  <c:v>Volailles </c:v>
                </c:pt>
                <c:pt idx="2">
                  <c:v>Légumes ou champignons</c:v>
                </c:pt>
                <c:pt idx="3">
                  <c:v>Viticulture</c:v>
                </c:pt>
                <c:pt idx="4">
                  <c:v>Ovins ou caprins</c:v>
                </c:pt>
                <c:pt idx="5">
                  <c:v>Autres grandes cultures</c:v>
                </c:pt>
                <c:pt idx="6">
                  <c:v>Céréales et/ou oléoprotéagineuses</c:v>
                </c:pt>
                <c:pt idx="7">
                  <c:v>Fleurs et/ou horticulture diverse</c:v>
                </c:pt>
                <c:pt idx="8">
                  <c:v>Porcins </c:v>
                </c:pt>
                <c:pt idx="9">
                  <c:v>Toutes orientations</c:v>
                </c:pt>
                <c:pt idx="10">
                  <c:v>Bovins mixte</c:v>
                </c:pt>
                <c:pt idx="11">
                  <c:v>Polyculture et/ou polyélevage</c:v>
                </c:pt>
                <c:pt idx="12">
                  <c:v>Bovins lait</c:v>
                </c:pt>
                <c:pt idx="13">
                  <c:v>Combinaisons de granivores (porcins, volailles)</c:v>
                </c:pt>
                <c:pt idx="14">
                  <c:v>Bovins viande</c:v>
                </c:pt>
                <c:pt idx="15">
                  <c:v>Équidés et/ou autres herbivores</c:v>
                </c:pt>
              </c:strCache>
            </c:strRef>
          </c:cat>
          <c:val>
            <c:numRef>
              <c:f>'Graph. 5 - Salaires OTEX'!$C$5:$C$20</c:f>
              <c:numCache>
                <c:formatCode>0.0%</c:formatCode>
                <c:ptCount val="16"/>
                <c:pt idx="0">
                  <c:v>5.7999999999999996E-2</c:v>
                </c:pt>
                <c:pt idx="1">
                  <c:v>5.7000000000000002E-2</c:v>
                </c:pt>
                <c:pt idx="2">
                  <c:v>5.2999999999999999E-2</c:v>
                </c:pt>
                <c:pt idx="3">
                  <c:v>4.8000000000000001E-2</c:v>
                </c:pt>
                <c:pt idx="4">
                  <c:v>4.7E-2</c:v>
                </c:pt>
                <c:pt idx="5">
                  <c:v>4.5999999999999999E-2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4.2999999999999997E-2</c:v>
                </c:pt>
                <c:pt idx="11">
                  <c:v>4.2999999999999997E-2</c:v>
                </c:pt>
                <c:pt idx="12">
                  <c:v>4.2000000000000003E-2</c:v>
                </c:pt>
                <c:pt idx="13">
                  <c:v>3.3000000000000002E-2</c:v>
                </c:pt>
                <c:pt idx="14">
                  <c:v>3.1E-2</c:v>
                </c:pt>
                <c:pt idx="15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9D-4B20-833F-2C1B56FAAD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5 - Salaires OTEX'!$D$4</c:f>
              <c:strCache>
                <c:ptCount val="1"/>
                <c:pt idx="0">
                  <c:v>2 - Ecart à la moyenne en 2023 (euro)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5 - Salaires OTEX'!$B$5:$B$20</c:f>
              <c:strCache>
                <c:ptCount val="16"/>
                <c:pt idx="0">
                  <c:v>Fruits ou autres cultures permanentes</c:v>
                </c:pt>
                <c:pt idx="1">
                  <c:v>Volailles </c:v>
                </c:pt>
                <c:pt idx="2">
                  <c:v>Légumes ou champignons</c:v>
                </c:pt>
                <c:pt idx="3">
                  <c:v>Viticulture</c:v>
                </c:pt>
                <c:pt idx="4">
                  <c:v>Ovins ou caprins</c:v>
                </c:pt>
                <c:pt idx="5">
                  <c:v>Autres grandes cultures</c:v>
                </c:pt>
                <c:pt idx="6">
                  <c:v>Céréales et/ou oléoprotéagineuses</c:v>
                </c:pt>
                <c:pt idx="7">
                  <c:v>Fleurs et/ou horticulture diverse</c:v>
                </c:pt>
                <c:pt idx="8">
                  <c:v>Porcins </c:v>
                </c:pt>
                <c:pt idx="9">
                  <c:v>Toutes orientations</c:v>
                </c:pt>
                <c:pt idx="10">
                  <c:v>Bovins mixte</c:v>
                </c:pt>
                <c:pt idx="11">
                  <c:v>Polyculture et/ou polyélevage</c:v>
                </c:pt>
                <c:pt idx="12">
                  <c:v>Bovins lait</c:v>
                </c:pt>
                <c:pt idx="13">
                  <c:v>Combinaisons de granivores (porcins, volailles)</c:v>
                </c:pt>
                <c:pt idx="14">
                  <c:v>Bovins viande</c:v>
                </c:pt>
                <c:pt idx="15">
                  <c:v>Équidés et/ou autres herbivores</c:v>
                </c:pt>
              </c:strCache>
            </c:strRef>
          </c:cat>
          <c:val>
            <c:numRef>
              <c:f>'Graph. 5 - Salaires OTEX'!$D$5:$D$20</c:f>
              <c:numCache>
                <c:formatCode>General</c:formatCode>
                <c:ptCount val="16"/>
                <c:pt idx="0">
                  <c:v>-0.41999999999999993</c:v>
                </c:pt>
                <c:pt idx="1">
                  <c:v>1.3699999999999992</c:v>
                </c:pt>
                <c:pt idx="2">
                  <c:v>-0.10999999999999943</c:v>
                </c:pt>
                <c:pt idx="3">
                  <c:v>1.5899999999999999</c:v>
                </c:pt>
                <c:pt idx="4">
                  <c:v>-2.1999999999999993</c:v>
                </c:pt>
                <c:pt idx="5">
                  <c:v>-0.23000000000000043</c:v>
                </c:pt>
                <c:pt idx="6">
                  <c:v>-0.49000000000000021</c:v>
                </c:pt>
                <c:pt idx="7">
                  <c:v>0.13000000000000078</c:v>
                </c:pt>
                <c:pt idx="8">
                  <c:v>-8.9999999999999858E-2</c:v>
                </c:pt>
                <c:pt idx="10">
                  <c:v>-2.33</c:v>
                </c:pt>
                <c:pt idx="11">
                  <c:v>-0.91999999999999993</c:v>
                </c:pt>
                <c:pt idx="12">
                  <c:v>-2.2699999999999996</c:v>
                </c:pt>
                <c:pt idx="13">
                  <c:v>-1.2599999999999998</c:v>
                </c:pt>
                <c:pt idx="14">
                  <c:v>-2.3599999999999994</c:v>
                </c:pt>
                <c:pt idx="15">
                  <c:v>-1.1300000000000008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3F-4E1F-A7A3-DCEB6BB7F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low"/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6 - Salaires Région'!$C$4</c:f>
              <c:strCache>
                <c:ptCount val="1"/>
                <c:pt idx="0">
                  <c:v>1 - Evolution 2023 / 2022 (%)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Pt>
            <c:idx val="7"/>
            <c:invertIfNegative val="0"/>
            <c:bubble3D val="0"/>
            <c:spPr>
              <a:solidFill>
                <a:schemeClr val="accent3">
                  <a:lumMod val="5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CA2-44B0-894F-06F3C2ACEF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6 - Salaires Région'!$B$5:$B$18</c:f>
              <c:strCache>
                <c:ptCount val="14"/>
                <c:pt idx="0">
                  <c:v>32 - Hauts-de-France</c:v>
                </c:pt>
                <c:pt idx="1">
                  <c:v>27 - Bourgogne-Franche-Comté</c:v>
                </c:pt>
                <c:pt idx="2">
                  <c:v>11 - Île-de-France</c:v>
                </c:pt>
                <c:pt idx="3">
                  <c:v>75 - Nouvelle-Aquitaine</c:v>
                </c:pt>
                <c:pt idx="4">
                  <c:v>24 - Centre-Val de Loire</c:v>
                </c:pt>
                <c:pt idx="5">
                  <c:v>76 - Occitanie</c:v>
                </c:pt>
                <c:pt idx="6">
                  <c:v>93 - Provence-Alpes-Côte d'Azur</c:v>
                </c:pt>
                <c:pt idx="7">
                  <c:v>Ensemble des salariés</c:v>
                </c:pt>
                <c:pt idx="8">
                  <c:v>84 - Auvergne-Rhône-Alpes</c:v>
                </c:pt>
                <c:pt idx="9">
                  <c:v>52 - Pays de la Loire</c:v>
                </c:pt>
                <c:pt idx="10">
                  <c:v>53 - Bretagne</c:v>
                </c:pt>
                <c:pt idx="11">
                  <c:v>94 - Corse</c:v>
                </c:pt>
                <c:pt idx="12">
                  <c:v>44 - Grand Est</c:v>
                </c:pt>
                <c:pt idx="13">
                  <c:v>28 - Normandie</c:v>
                </c:pt>
              </c:strCache>
            </c:strRef>
          </c:cat>
          <c:val>
            <c:numRef>
              <c:f>'Graph. 6 - Salaires Région'!$C$5:$C$18</c:f>
              <c:numCache>
                <c:formatCode>0.0%</c:formatCode>
                <c:ptCount val="14"/>
                <c:pt idx="0">
                  <c:v>5.7999999999999996E-2</c:v>
                </c:pt>
                <c:pt idx="1">
                  <c:v>4.9000000000000002E-2</c:v>
                </c:pt>
                <c:pt idx="2">
                  <c:v>4.9000000000000002E-2</c:v>
                </c:pt>
                <c:pt idx="3">
                  <c:v>4.8000000000000001E-2</c:v>
                </c:pt>
                <c:pt idx="4">
                  <c:v>4.7E-2</c:v>
                </c:pt>
                <c:pt idx="5">
                  <c:v>4.7E-2</c:v>
                </c:pt>
                <c:pt idx="6">
                  <c:v>4.7E-2</c:v>
                </c:pt>
                <c:pt idx="7">
                  <c:v>4.4999999999999998E-2</c:v>
                </c:pt>
                <c:pt idx="8">
                  <c:v>4.2000000000000003E-2</c:v>
                </c:pt>
                <c:pt idx="9">
                  <c:v>4.0999999999999995E-2</c:v>
                </c:pt>
                <c:pt idx="10">
                  <c:v>0.04</c:v>
                </c:pt>
                <c:pt idx="11">
                  <c:v>3.9E-2</c:v>
                </c:pt>
                <c:pt idx="12">
                  <c:v>3.9E-2</c:v>
                </c:pt>
                <c:pt idx="13">
                  <c:v>3.9E-2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A2-44B0-894F-06F3C2ACEF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'Graph. 6 - Salaires Région'!$D$4</c:f>
              <c:strCache>
                <c:ptCount val="1"/>
                <c:pt idx="0">
                  <c:v>2 - Ecart à la moyenne en 2023 (euro)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'Graph. 6 - Salaires Région'!$B$5:$B$18</c:f>
              <c:strCache>
                <c:ptCount val="14"/>
                <c:pt idx="0">
                  <c:v>32 - Hauts-de-France</c:v>
                </c:pt>
                <c:pt idx="1">
                  <c:v>27 - Bourgogne-Franche-Comté</c:v>
                </c:pt>
                <c:pt idx="2">
                  <c:v>11 - Île-de-France</c:v>
                </c:pt>
                <c:pt idx="3">
                  <c:v>75 - Nouvelle-Aquitaine</c:v>
                </c:pt>
                <c:pt idx="4">
                  <c:v>24 - Centre-Val de Loire</c:v>
                </c:pt>
                <c:pt idx="5">
                  <c:v>76 - Occitanie</c:v>
                </c:pt>
                <c:pt idx="6">
                  <c:v>93 - Provence-Alpes-Côte d'Azur</c:v>
                </c:pt>
                <c:pt idx="7">
                  <c:v>Ensemble des salariés</c:v>
                </c:pt>
                <c:pt idx="8">
                  <c:v>84 - Auvergne-Rhône-Alpes</c:v>
                </c:pt>
                <c:pt idx="9">
                  <c:v>52 - Pays de la Loire</c:v>
                </c:pt>
                <c:pt idx="10">
                  <c:v>53 - Bretagne</c:v>
                </c:pt>
                <c:pt idx="11">
                  <c:v>94 - Corse</c:v>
                </c:pt>
                <c:pt idx="12">
                  <c:v>44 - Grand Est</c:v>
                </c:pt>
                <c:pt idx="13">
                  <c:v>28 - Normandie</c:v>
                </c:pt>
              </c:strCache>
            </c:strRef>
          </c:cat>
          <c:val>
            <c:numRef>
              <c:f>'Graph. 6 - Salaires Région'!$D$5:$D$18</c:f>
              <c:numCache>
                <c:formatCode>General</c:formatCode>
                <c:ptCount val="14"/>
                <c:pt idx="0">
                  <c:v>-0.72000000000000064</c:v>
                </c:pt>
                <c:pt idx="1">
                  <c:v>0.33000000000000007</c:v>
                </c:pt>
                <c:pt idx="2">
                  <c:v>0.77999999999999936</c:v>
                </c:pt>
                <c:pt idx="3">
                  <c:v>0.69999999999999929</c:v>
                </c:pt>
                <c:pt idx="4">
                  <c:v>-6.0000000000000497E-2</c:v>
                </c:pt>
                <c:pt idx="5">
                  <c:v>-0.52999999999999936</c:v>
                </c:pt>
                <c:pt idx="6">
                  <c:v>0.4399999999999995</c:v>
                </c:pt>
                <c:pt idx="8">
                  <c:v>-0.26999999999999957</c:v>
                </c:pt>
                <c:pt idx="9">
                  <c:v>-8.9999999999999858E-2</c:v>
                </c:pt>
                <c:pt idx="10">
                  <c:v>-0.41999999999999993</c:v>
                </c:pt>
                <c:pt idx="11">
                  <c:v>-0.59999999999999964</c:v>
                </c:pt>
                <c:pt idx="12">
                  <c:v>0.60999999999999943</c:v>
                </c:pt>
                <c:pt idx="13">
                  <c:v>-1.2799999999999994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2-47AD-8E5D-1BAB5B541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1668687"/>
        <c:axId val="135537215"/>
      </c:barChart>
      <c:catAx>
        <c:axId val="131668687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low"/>
        <c:crossAx val="135537215"/>
        <c:crosses val="autoZero"/>
        <c:auto val="1"/>
        <c:lblAlgn val="ctr"/>
        <c:lblOffset val="100"/>
        <c:noMultiLvlLbl val="0"/>
      </c:catAx>
      <c:valAx>
        <c:axId val="13553721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b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166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F919C23-3D84-4E7A-BCDE-F60FC8D6272B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875D265-AE47-44A6-A76E-F531A322E250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0FD355E-19E6-4FB3-A2D2-AD7753CCA32D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FA033E0-B7DF-4585-B6D8-01B693ABEF05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D1D352D-EDAF-4156-B2FB-DBA38ADDB42C}">
  <sheetPr/>
  <sheetViews>
    <sheetView zoomScale="121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0553" cy="6094314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803C7F1-11F4-47BA-8EA7-5E25B667953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0553" cy="6094314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D180DCA-571B-4C6B-9171-FF8D61FCFEA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0553" cy="6094314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AA2F549-6D6B-4417-94DE-C2A360C882B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0553" cy="6094314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F0EBF80-C87F-4D0E-83E4-B370305F2A3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100723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8C0AEFA-718B-427F-9602-1B8CF603FFC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0.83347</cdr:x>
      <cdr:y>0.42205</cdr:y>
    </cdr:from>
    <cdr:to>
      <cdr:x>0.83347</cdr:x>
      <cdr:y>0.47114</cdr:y>
    </cdr:to>
    <cdr:cxnSp macro="">
      <cdr:nvCxnSpPr>
        <cdr:cNvPr id="4" name="Connecteur droit avec flèche 3">
          <a:extLst xmlns:a="http://schemas.openxmlformats.org/drawingml/2006/main">
            <a:ext uri="{FF2B5EF4-FFF2-40B4-BE49-F238E27FC236}">
              <a16:creationId xmlns:a16="http://schemas.microsoft.com/office/drawing/2014/main" id="{4151E37B-7138-444D-901B-D4F5F8DCA707}"/>
            </a:ext>
          </a:extLst>
        </cdr:cNvPr>
        <cdr:cNvCxnSpPr/>
      </cdr:nvCxnSpPr>
      <cdr:spPr>
        <a:xfrm xmlns:a="http://schemas.openxmlformats.org/drawingml/2006/main">
          <a:off x="7742017" y="2574814"/>
          <a:ext cx="0" cy="299485"/>
        </a:xfrm>
        <a:prstGeom xmlns:a="http://schemas.openxmlformats.org/drawingml/2006/main" prst="straightConnector1">
          <a:avLst/>
        </a:prstGeom>
        <a:ln xmlns:a="http://schemas.openxmlformats.org/drawingml/2006/main" w="25400">
          <a:headEnd type="triangle"/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0.83432</cdr:x>
      <cdr:y>0.49283</cdr:y>
    </cdr:from>
    <cdr:to>
      <cdr:x>0.83471</cdr:x>
      <cdr:y>0.60335</cdr:y>
    </cdr:to>
    <cdr:cxnSp macro="">
      <cdr:nvCxnSpPr>
        <cdr:cNvPr id="8" name="Connecteur droit avec flèche 7">
          <a:extLst xmlns:a="http://schemas.openxmlformats.org/drawingml/2006/main">
            <a:ext uri="{FF2B5EF4-FFF2-40B4-BE49-F238E27FC236}">
              <a16:creationId xmlns:a16="http://schemas.microsoft.com/office/drawing/2014/main" id="{CB7569D5-A1AD-4D27-BD1D-46A1333F3727}"/>
            </a:ext>
          </a:extLst>
        </cdr:cNvPr>
        <cdr:cNvCxnSpPr/>
      </cdr:nvCxnSpPr>
      <cdr:spPr>
        <a:xfrm xmlns:a="http://schemas.openxmlformats.org/drawingml/2006/main" flipH="1">
          <a:off x="7749887" y="3006627"/>
          <a:ext cx="3622" cy="674251"/>
        </a:xfrm>
        <a:prstGeom xmlns:a="http://schemas.openxmlformats.org/drawingml/2006/main" prst="straightConnector1">
          <a:avLst/>
        </a:prstGeom>
        <a:ln xmlns:a="http://schemas.openxmlformats.org/drawingml/2006/main" w="25400">
          <a:headEnd type="triangle"/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0.84492</cdr:x>
      <cdr:y>0.42033</cdr:y>
    </cdr:from>
    <cdr:to>
      <cdr:x>0.98305</cdr:x>
      <cdr:y>0.47097</cdr:y>
    </cdr:to>
    <cdr:sp macro="" textlink="">
      <cdr:nvSpPr>
        <cdr:cNvPr id="10" name="ZoneTexte 9">
          <a:extLst xmlns:a="http://schemas.openxmlformats.org/drawingml/2006/main">
            <a:ext uri="{FF2B5EF4-FFF2-40B4-BE49-F238E27FC236}">
              <a16:creationId xmlns:a16="http://schemas.microsoft.com/office/drawing/2014/main" id="{54681324-2988-47E3-B9C9-CE7AD4A04AD8}"/>
            </a:ext>
          </a:extLst>
        </cdr:cNvPr>
        <cdr:cNvSpPr txBox="1"/>
      </cdr:nvSpPr>
      <cdr:spPr>
        <a:xfrm xmlns:a="http://schemas.openxmlformats.org/drawingml/2006/main">
          <a:off x="7848287" y="2564314"/>
          <a:ext cx="1283118" cy="3089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1400">
              <a:solidFill>
                <a:sysClr val="windowText" lastClr="000000"/>
              </a:solidFill>
            </a:rPr>
            <a:t>Autres</a:t>
          </a:r>
          <a:r>
            <a:rPr lang="fr-FR" sz="1400" baseline="0">
              <a:solidFill>
                <a:sysClr val="windowText" lastClr="000000"/>
              </a:solidFill>
            </a:rPr>
            <a:t> effets</a:t>
          </a:r>
          <a:endParaRPr lang="fr-FR" sz="1400">
            <a:solidFill>
              <a:sysClr val="windowText" lastClr="000000"/>
            </a:solidFill>
          </a:endParaRPr>
        </a:p>
      </cdr:txBody>
    </cdr:sp>
  </cdr:relSizeAnchor>
  <cdr:relSizeAnchor xmlns:cdr="http://schemas.openxmlformats.org/drawingml/2006/chartDrawing">
    <cdr:from>
      <cdr:x>0.83898</cdr:x>
      <cdr:y>0.51484</cdr:y>
    </cdr:from>
    <cdr:to>
      <cdr:x>1</cdr:x>
      <cdr:y>0.61161</cdr:y>
    </cdr:to>
    <cdr:sp macro="" textlink="">
      <cdr:nvSpPr>
        <cdr:cNvPr id="11" name="ZoneTexte 1">
          <a:extLst xmlns:a="http://schemas.openxmlformats.org/drawingml/2006/main">
            <a:ext uri="{FF2B5EF4-FFF2-40B4-BE49-F238E27FC236}">
              <a16:creationId xmlns:a16="http://schemas.microsoft.com/office/drawing/2014/main" id="{CCC914A5-4C3E-4670-BB66-240B1D10BE2A}"/>
            </a:ext>
          </a:extLst>
        </cdr:cNvPr>
        <cdr:cNvSpPr txBox="1"/>
      </cdr:nvSpPr>
      <cdr:spPr>
        <a:xfrm xmlns:a="http://schemas.openxmlformats.org/drawingml/2006/main">
          <a:off x="7793181" y="3140887"/>
          <a:ext cx="1495662" cy="5903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1400">
              <a:solidFill>
                <a:sysClr val="windowText" lastClr="000000"/>
              </a:solidFill>
            </a:rPr>
            <a:t>Effet</a:t>
          </a:r>
          <a:r>
            <a:rPr lang="fr-FR" sz="1400" baseline="0">
              <a:solidFill>
                <a:sysClr val="windowText" lastClr="000000"/>
              </a:solidFill>
            </a:rPr>
            <a:t> de la réforme de la PAC</a:t>
          </a:r>
          <a:endParaRPr lang="fr-FR" sz="1400">
            <a:solidFill>
              <a:sysClr val="windowText" lastClr="000000"/>
            </a:solidFill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247650</xdr:colOff>
      <xdr:row>2</xdr:row>
      <xdr:rowOff>23811</xdr:rowOff>
    </xdr:from>
    <xdr:to>
      <xdr:col>11</xdr:col>
      <xdr:colOff>581025</xdr:colOff>
      <xdr:row>27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9BB5CC6-B84F-46B4-ABF2-297C0D9180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590551</xdr:colOff>
      <xdr:row>2</xdr:row>
      <xdr:rowOff>9525</xdr:rowOff>
    </xdr:from>
    <xdr:to>
      <xdr:col>16</xdr:col>
      <xdr:colOff>409575</xdr:colOff>
      <xdr:row>27</xdr:row>
      <xdr:rowOff>4764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E31C1319-A226-49DA-8C99-7F935D5B1B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14286</xdr:rowOff>
    </xdr:from>
    <xdr:to>
      <xdr:col>12</xdr:col>
      <xdr:colOff>66675</xdr:colOff>
      <xdr:row>28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660B5E2-AB50-435E-9084-2BD98F4224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76201</xdr:colOff>
      <xdr:row>3</xdr:row>
      <xdr:rowOff>0</xdr:rowOff>
    </xdr:from>
    <xdr:to>
      <xdr:col>16</xdr:col>
      <xdr:colOff>466725</xdr:colOff>
      <xdr:row>27</xdr:row>
      <xdr:rowOff>185739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61C701C-CB76-49C3-8FD8-81B75BF1F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14286</xdr:rowOff>
    </xdr:from>
    <xdr:to>
      <xdr:col>12</xdr:col>
      <xdr:colOff>66675</xdr:colOff>
      <xdr:row>26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149E6E4-A316-4592-89EF-C8D12D6DB7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76201</xdr:colOff>
      <xdr:row>3</xdr:row>
      <xdr:rowOff>0</xdr:rowOff>
    </xdr:from>
    <xdr:to>
      <xdr:col>16</xdr:col>
      <xdr:colOff>466725</xdr:colOff>
      <xdr:row>25</xdr:row>
      <xdr:rowOff>185739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3570EF6-BC06-4BA0-B0B6-F5AE90FC86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14286</xdr:rowOff>
    </xdr:from>
    <xdr:to>
      <xdr:col>12</xdr:col>
      <xdr:colOff>66675</xdr:colOff>
      <xdr:row>28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D7249F0-24D3-4BC4-A599-33B9ACA61A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76201</xdr:colOff>
      <xdr:row>3</xdr:row>
      <xdr:rowOff>0</xdr:rowOff>
    </xdr:from>
    <xdr:to>
      <xdr:col>16</xdr:col>
      <xdr:colOff>466725</xdr:colOff>
      <xdr:row>27</xdr:row>
      <xdr:rowOff>185739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2DA625B-1A56-4849-B1B8-D464332074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9"/>
  <sheetViews>
    <sheetView tabSelected="1" workbookViewId="0"/>
  </sheetViews>
  <sheetFormatPr baseColWidth="10" defaultColWidth="8.7109375" defaultRowHeight="15" x14ac:dyDescent="0.25"/>
  <cols>
    <col min="1" max="1" width="8.7109375" style="1"/>
    <col min="2" max="2" width="47.42578125" style="1" customWidth="1"/>
    <col min="3" max="3" width="11" style="1" bestFit="1" customWidth="1"/>
    <col min="4" max="4" width="11.28515625" style="1" bestFit="1" customWidth="1"/>
    <col min="5" max="5" width="13.85546875" style="1" customWidth="1"/>
    <col min="6" max="16384" width="8.7109375" style="1"/>
  </cols>
  <sheetData>
    <row r="1" spans="2:7" ht="15.75" thickBot="1" x14ac:dyDescent="0.3"/>
    <row r="2" spans="2:7" ht="15.75" thickBot="1" x14ac:dyDescent="0.3">
      <c r="B2" s="75" t="s">
        <v>73</v>
      </c>
      <c r="C2" s="76"/>
      <c r="D2" s="76"/>
      <c r="E2" s="76"/>
      <c r="F2" s="76"/>
      <c r="G2" s="77"/>
    </row>
    <row r="4" spans="2:7" x14ac:dyDescent="0.25">
      <c r="C4" s="78" t="s">
        <v>30</v>
      </c>
      <c r="D4" s="78"/>
      <c r="E4" s="78" t="s">
        <v>31</v>
      </c>
      <c r="F4" s="78"/>
      <c r="G4" s="78"/>
    </row>
    <row r="5" spans="2:7" s="2" customFormat="1" ht="43.5" customHeight="1" x14ac:dyDescent="0.25">
      <c r="B5" s="10" t="s">
        <v>0</v>
      </c>
      <c r="C5" s="10" t="s">
        <v>1</v>
      </c>
      <c r="D5" s="10" t="s">
        <v>2</v>
      </c>
      <c r="E5" s="10" t="s">
        <v>29</v>
      </c>
      <c r="F5" s="10" t="s">
        <v>3</v>
      </c>
      <c r="G5" s="10" t="s">
        <v>4</v>
      </c>
    </row>
    <row r="6" spans="2:7" x14ac:dyDescent="0.25">
      <c r="B6" s="3" t="s">
        <v>28</v>
      </c>
      <c r="C6" s="4">
        <v>369850</v>
      </c>
      <c r="D6" s="4">
        <v>-13330</v>
      </c>
      <c r="E6" s="47">
        <v>-1.4</v>
      </c>
      <c r="F6" s="47">
        <v>-3.5</v>
      </c>
      <c r="G6" s="47">
        <v>-1.9</v>
      </c>
    </row>
    <row r="7" spans="2:7" x14ac:dyDescent="0.25">
      <c r="B7" s="6" t="s">
        <v>32</v>
      </c>
      <c r="C7" s="4">
        <v>141220</v>
      </c>
      <c r="D7" s="4">
        <v>-10200</v>
      </c>
      <c r="E7" s="47">
        <v>-3.3</v>
      </c>
      <c r="F7" s="47">
        <v>-6.7</v>
      </c>
      <c r="G7" s="47">
        <v>-3.2</v>
      </c>
    </row>
    <row r="8" spans="2:7" x14ac:dyDescent="0.25">
      <c r="B8" s="6" t="s">
        <v>33</v>
      </c>
      <c r="C8" s="4">
        <v>228630</v>
      </c>
      <c r="D8" s="4">
        <v>-3130</v>
      </c>
      <c r="E8" s="47" t="s">
        <v>108</v>
      </c>
      <c r="F8" s="47">
        <v>-1.4</v>
      </c>
      <c r="G8" s="47">
        <v>-1.1000000000000001</v>
      </c>
    </row>
    <row r="9" spans="2:7" x14ac:dyDescent="0.25">
      <c r="B9" s="3" t="s">
        <v>5</v>
      </c>
      <c r="C9" s="4">
        <v>21070</v>
      </c>
      <c r="D9" s="4">
        <v>-2340</v>
      </c>
      <c r="E9" s="47">
        <v>-9.3000000000000007</v>
      </c>
      <c r="F9" s="47" t="s">
        <v>109</v>
      </c>
      <c r="G9" s="47">
        <v>-8.3000000000000007</v>
      </c>
    </row>
    <row r="10" spans="2:7" x14ac:dyDescent="0.25">
      <c r="B10" s="3" t="s">
        <v>34</v>
      </c>
      <c r="C10" s="4">
        <v>177350</v>
      </c>
      <c r="D10" s="4">
        <v>450</v>
      </c>
      <c r="E10" s="47">
        <v>1.8</v>
      </c>
      <c r="F10" s="47">
        <v>0.3</v>
      </c>
      <c r="G10" s="47">
        <v>2.5</v>
      </c>
    </row>
    <row r="11" spans="2:7" x14ac:dyDescent="0.25">
      <c r="B11" s="3" t="s">
        <v>6</v>
      </c>
      <c r="C11" s="4">
        <v>77200</v>
      </c>
      <c r="D11" s="4">
        <v>-1440</v>
      </c>
      <c r="E11" s="47">
        <v>-0.2</v>
      </c>
      <c r="F11" s="47">
        <v>-1.8</v>
      </c>
      <c r="G11" s="47">
        <v>0.7</v>
      </c>
    </row>
    <row r="12" spans="2:7" x14ac:dyDescent="0.25">
      <c r="B12" s="3" t="s">
        <v>35</v>
      </c>
      <c r="C12" s="4">
        <v>17720</v>
      </c>
      <c r="D12" s="4">
        <v>-330</v>
      </c>
      <c r="E12" s="47">
        <v>3.3</v>
      </c>
      <c r="F12" s="47">
        <v>-1.8</v>
      </c>
      <c r="G12" s="47">
        <v>3.2</v>
      </c>
    </row>
    <row r="13" spans="2:7" x14ac:dyDescent="0.25">
      <c r="B13" s="7" t="s">
        <v>7</v>
      </c>
      <c r="C13" s="8">
        <v>663190</v>
      </c>
      <c r="D13" s="8">
        <v>-16990</v>
      </c>
      <c r="E13" s="48" t="s">
        <v>107</v>
      </c>
      <c r="F13" s="48">
        <v>-2.5</v>
      </c>
      <c r="G13" s="48">
        <v>-0.5</v>
      </c>
    </row>
    <row r="15" spans="2:7" x14ac:dyDescent="0.25">
      <c r="B15" s="79" t="s">
        <v>36</v>
      </c>
      <c r="C15" s="79"/>
      <c r="D15" s="79"/>
      <c r="E15" s="79"/>
      <c r="F15" s="79"/>
      <c r="G15" s="79"/>
    </row>
    <row r="16" spans="2:7" x14ac:dyDescent="0.25">
      <c r="B16" s="79" t="s">
        <v>39</v>
      </c>
      <c r="C16" s="79"/>
      <c r="D16" s="79"/>
      <c r="E16" s="79"/>
      <c r="F16" s="79"/>
      <c r="G16" s="79"/>
    </row>
    <row r="17" spans="2:7" x14ac:dyDescent="0.25">
      <c r="B17" s="79" t="s">
        <v>40</v>
      </c>
      <c r="C17" s="79"/>
      <c r="D17" s="79"/>
      <c r="E17" s="79"/>
      <c r="F17" s="79"/>
      <c r="G17" s="79"/>
    </row>
    <row r="18" spans="2:7" x14ac:dyDescent="0.25">
      <c r="B18" s="79" t="s">
        <v>37</v>
      </c>
      <c r="C18" s="79"/>
      <c r="D18" s="79"/>
      <c r="E18" s="79"/>
      <c r="F18" s="79"/>
      <c r="G18" s="79"/>
    </row>
    <row r="19" spans="2:7" x14ac:dyDescent="0.25">
      <c r="B19" s="79" t="s">
        <v>38</v>
      </c>
      <c r="C19" s="79"/>
      <c r="D19" s="79"/>
      <c r="E19" s="79"/>
      <c r="F19" s="79"/>
      <c r="G19" s="79"/>
    </row>
  </sheetData>
  <mergeCells count="8">
    <mergeCell ref="B2:G2"/>
    <mergeCell ref="C4:D4"/>
    <mergeCell ref="E4:G4"/>
    <mergeCell ref="B19:G19"/>
    <mergeCell ref="B17:G17"/>
    <mergeCell ref="B18:G18"/>
    <mergeCell ref="B16:G16"/>
    <mergeCell ref="B15:G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4D23B-531B-4175-8CDA-9231531754D3}">
  <dimension ref="B1:V31"/>
  <sheetViews>
    <sheetView workbookViewId="0"/>
  </sheetViews>
  <sheetFormatPr baseColWidth="10" defaultRowHeight="15" x14ac:dyDescent="0.25"/>
  <cols>
    <col min="2" max="2" width="7.5703125" bestFit="1" customWidth="1"/>
    <col min="3" max="3" width="20" bestFit="1" customWidth="1"/>
    <col min="4" max="4" width="15.85546875" bestFit="1" customWidth="1"/>
    <col min="5" max="5" width="10.42578125" bestFit="1" customWidth="1"/>
    <col min="6" max="6" width="10.85546875" bestFit="1" customWidth="1"/>
    <col min="7" max="7" width="9.85546875" bestFit="1" customWidth="1"/>
    <col min="8" max="12" width="9.85546875" customWidth="1"/>
    <col min="13" max="13" width="20" bestFit="1" customWidth="1"/>
    <col min="14" max="15" width="13.140625" bestFit="1" customWidth="1"/>
    <col min="16" max="16" width="12.42578125" bestFit="1" customWidth="1"/>
    <col min="17" max="17" width="9.85546875" bestFit="1" customWidth="1"/>
  </cols>
  <sheetData>
    <row r="1" spans="2:22" ht="15.75" thickBot="1" x14ac:dyDescent="0.3"/>
    <row r="2" spans="2:22" ht="15" customHeight="1" thickBot="1" x14ac:dyDescent="0.3">
      <c r="B2" s="83" t="s">
        <v>93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5"/>
    </row>
    <row r="4" spans="2:22" x14ac:dyDescent="0.25">
      <c r="C4" s="80" t="s">
        <v>94</v>
      </c>
      <c r="D4" s="81"/>
      <c r="E4" s="81"/>
      <c r="F4" s="81"/>
      <c r="G4" s="82"/>
      <c r="H4" s="45"/>
      <c r="I4" s="45"/>
      <c r="J4" s="45"/>
      <c r="K4" s="45"/>
      <c r="L4" s="45"/>
      <c r="M4" s="80" t="s">
        <v>95</v>
      </c>
      <c r="N4" s="81"/>
      <c r="O4" s="81"/>
      <c r="P4" s="81"/>
      <c r="Q4" s="82"/>
      <c r="R4" s="80" t="s">
        <v>98</v>
      </c>
      <c r="S4" s="81"/>
      <c r="T4" s="81"/>
      <c r="U4" s="81"/>
      <c r="V4" s="82"/>
    </row>
    <row r="5" spans="2:22" ht="90" x14ac:dyDescent="0.25">
      <c r="B5" s="38" t="s">
        <v>96</v>
      </c>
      <c r="C5" s="38" t="s">
        <v>28</v>
      </c>
      <c r="D5" s="38" t="s">
        <v>5</v>
      </c>
      <c r="E5" s="38" t="s">
        <v>34</v>
      </c>
      <c r="F5" s="38" t="s">
        <v>6</v>
      </c>
      <c r="G5" s="38" t="s">
        <v>35</v>
      </c>
      <c r="H5" s="38" t="s">
        <v>28</v>
      </c>
      <c r="I5" s="38" t="s">
        <v>5</v>
      </c>
      <c r="J5" s="38" t="s">
        <v>34</v>
      </c>
      <c r="K5" s="38" t="s">
        <v>6</v>
      </c>
      <c r="L5" s="38" t="s">
        <v>35</v>
      </c>
      <c r="M5" s="38" t="s">
        <v>28</v>
      </c>
      <c r="N5" s="38" t="s">
        <v>5</v>
      </c>
      <c r="O5" s="38" t="s">
        <v>34</v>
      </c>
      <c r="P5" s="38" t="s">
        <v>6</v>
      </c>
      <c r="Q5" s="38" t="s">
        <v>35</v>
      </c>
      <c r="R5" s="38" t="s">
        <v>99</v>
      </c>
      <c r="S5" s="38" t="s">
        <v>100</v>
      </c>
      <c r="T5" s="38" t="s">
        <v>101</v>
      </c>
      <c r="U5" s="38" t="s">
        <v>102</v>
      </c>
      <c r="V5" s="38" t="s">
        <v>103</v>
      </c>
    </row>
    <row r="6" spans="2:22" x14ac:dyDescent="0.25">
      <c r="B6" s="38">
        <v>2010</v>
      </c>
      <c r="C6" s="36"/>
      <c r="D6" s="36"/>
      <c r="E6" s="36"/>
      <c r="F6" s="36"/>
      <c r="G6" s="36"/>
      <c r="H6" s="36">
        <v>445769.22</v>
      </c>
      <c r="I6" s="36">
        <v>74919.8</v>
      </c>
      <c r="J6" s="36">
        <v>140083.82</v>
      </c>
      <c r="K6" s="36">
        <v>90589.491790393018</v>
      </c>
      <c r="L6" s="36">
        <v>11667.71179039301</v>
      </c>
      <c r="M6" s="35"/>
      <c r="N6" s="35"/>
      <c r="O6" s="35"/>
      <c r="P6" s="35"/>
      <c r="Q6" s="35"/>
      <c r="R6" s="35">
        <v>100</v>
      </c>
      <c r="S6" s="35">
        <v>100</v>
      </c>
      <c r="T6" s="35">
        <v>100</v>
      </c>
      <c r="U6" s="35">
        <v>100</v>
      </c>
      <c r="V6" s="35">
        <v>100</v>
      </c>
    </row>
    <row r="7" spans="2:22" x14ac:dyDescent="0.25">
      <c r="B7" s="38">
        <v>2011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5"/>
      <c r="N7" s="35"/>
      <c r="O7" s="35"/>
      <c r="P7" s="35"/>
      <c r="Q7" s="35"/>
      <c r="R7" s="35"/>
      <c r="S7" s="35"/>
      <c r="T7" s="35"/>
      <c r="U7" s="35"/>
      <c r="V7" s="35"/>
    </row>
    <row r="8" spans="2:22" x14ac:dyDescent="0.25">
      <c r="B8" s="38">
        <v>2012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5"/>
      <c r="N8" s="35"/>
      <c r="O8" s="35"/>
      <c r="P8" s="35"/>
      <c r="Q8" s="35"/>
      <c r="R8" s="35"/>
      <c r="S8" s="35"/>
      <c r="T8" s="35"/>
      <c r="U8" s="35"/>
      <c r="V8" s="35"/>
    </row>
    <row r="9" spans="2:22" x14ac:dyDescent="0.25">
      <c r="B9" s="38">
        <v>2013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5"/>
      <c r="N9" s="35"/>
      <c r="O9" s="35"/>
      <c r="P9" s="35"/>
      <c r="Q9" s="35"/>
      <c r="R9" s="35"/>
      <c r="S9" s="35"/>
      <c r="T9" s="35"/>
      <c r="U9" s="35"/>
      <c r="V9" s="35"/>
    </row>
    <row r="10" spans="2:22" x14ac:dyDescent="0.25">
      <c r="B10" s="38">
        <v>2014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2:22" x14ac:dyDescent="0.25">
      <c r="B11" s="38">
        <v>2015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2:22" x14ac:dyDescent="0.25">
      <c r="B12" s="38">
        <v>2016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2:22" x14ac:dyDescent="0.25">
      <c r="B13" s="38">
        <v>2017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5"/>
      <c r="N13" s="35"/>
      <c r="O13" s="35"/>
      <c r="P13" s="35"/>
      <c r="Q13" s="35"/>
      <c r="R13" s="35"/>
      <c r="S13" s="35"/>
      <c r="T13" s="35"/>
      <c r="U13" s="35"/>
      <c r="V13" s="35"/>
    </row>
    <row r="14" spans="2:22" x14ac:dyDescent="0.25">
      <c r="B14" s="38">
        <v>2018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pans="2:22" x14ac:dyDescent="0.25">
      <c r="B15" s="38">
        <v>2019</v>
      </c>
      <c r="C15" s="36">
        <v>394617.38855999999</v>
      </c>
      <c r="D15" s="36">
        <v>28598.48431</v>
      </c>
      <c r="E15" s="36">
        <v>163089.56963000001</v>
      </c>
      <c r="F15" s="36">
        <v>79469.2601</v>
      </c>
      <c r="G15" s="36">
        <v>15965.614149999999</v>
      </c>
      <c r="H15" s="36">
        <v>394617.38855999999</v>
      </c>
      <c r="I15" s="36">
        <v>28598.48431</v>
      </c>
      <c r="J15" s="36">
        <v>163089.56963000001</v>
      </c>
      <c r="K15" s="36">
        <v>79469.2601</v>
      </c>
      <c r="L15" s="36">
        <v>15965.614149999999</v>
      </c>
      <c r="M15" s="44">
        <v>88.525041850130435</v>
      </c>
      <c r="N15" s="44">
        <v>38.172131145571662</v>
      </c>
      <c r="O15" s="44">
        <v>116.42284571480133</v>
      </c>
      <c r="P15" s="44">
        <v>87.724589827567272</v>
      </c>
      <c r="Q15" s="44">
        <v>136.83586325080302</v>
      </c>
      <c r="R15" s="44">
        <v>88.525041850130435</v>
      </c>
      <c r="S15" s="44">
        <v>38.172131145571662</v>
      </c>
      <c r="T15" s="44">
        <v>116.42284571480133</v>
      </c>
      <c r="U15" s="44">
        <v>87.724589827567272</v>
      </c>
      <c r="V15" s="44">
        <v>136.83586325080302</v>
      </c>
    </row>
    <row r="16" spans="2:22" x14ac:dyDescent="0.25">
      <c r="B16" s="38">
        <v>2020</v>
      </c>
      <c r="C16" s="36">
        <v>391150.79</v>
      </c>
      <c r="D16" s="36">
        <v>27284.11</v>
      </c>
      <c r="E16" s="36">
        <v>164695.13</v>
      </c>
      <c r="F16" s="36">
        <v>75646.14</v>
      </c>
      <c r="G16" s="36">
        <v>16116.71578994395</v>
      </c>
      <c r="H16" s="36"/>
      <c r="I16" s="36"/>
      <c r="J16" s="36"/>
      <c r="K16" s="36"/>
      <c r="L16" s="36"/>
      <c r="M16" s="44">
        <v>87.747375200109161</v>
      </c>
      <c r="N16" s="44">
        <v>36.417756053806869</v>
      </c>
      <c r="O16" s="44">
        <v>117.5689883385533</v>
      </c>
      <c r="P16" s="44">
        <v>83.504320981324071</v>
      </c>
      <c r="Q16" s="44">
        <v>138.13090415221066</v>
      </c>
      <c r="R16" s="44"/>
      <c r="S16" s="44"/>
      <c r="T16" s="44"/>
      <c r="U16" s="44"/>
      <c r="V16" s="44"/>
    </row>
    <row r="17" spans="2:22" x14ac:dyDescent="0.25">
      <c r="B17" s="38">
        <v>2021</v>
      </c>
      <c r="C17" s="36">
        <v>387039.64746000001</v>
      </c>
      <c r="D17" s="36">
        <v>25635.86995</v>
      </c>
      <c r="E17" s="36">
        <v>171483.42236999999</v>
      </c>
      <c r="F17" s="36">
        <v>71115.806710000004</v>
      </c>
      <c r="G17" s="36">
        <v>16596.058219999999</v>
      </c>
      <c r="H17" s="36"/>
      <c r="I17" s="36"/>
      <c r="J17" s="36"/>
      <c r="K17" s="36"/>
      <c r="L17" s="36"/>
      <c r="M17" s="44">
        <v>86.825117144696534</v>
      </c>
      <c r="N17" s="44">
        <v>34.217750114122033</v>
      </c>
      <c r="O17" s="44">
        <v>122.41486730587442</v>
      </c>
      <c r="P17" s="44">
        <v>78.503373078357214</v>
      </c>
      <c r="Q17" s="44">
        <v>142.23918552449078</v>
      </c>
      <c r="R17" s="44"/>
      <c r="S17" s="44"/>
      <c r="T17" s="44"/>
      <c r="U17" s="44"/>
      <c r="V17" s="44"/>
    </row>
    <row r="18" spans="2:22" x14ac:dyDescent="0.25">
      <c r="B18" s="38">
        <v>2022</v>
      </c>
      <c r="C18" s="36">
        <v>383180.24673000001</v>
      </c>
      <c r="D18" s="36">
        <v>23407.282459999999</v>
      </c>
      <c r="E18" s="36">
        <v>176897.81607999999</v>
      </c>
      <c r="F18" s="36">
        <v>78637.97365</v>
      </c>
      <c r="G18" s="36">
        <v>18052.535800000001</v>
      </c>
      <c r="H18" s="36"/>
      <c r="I18" s="36"/>
      <c r="J18" s="36"/>
      <c r="K18" s="36"/>
      <c r="L18" s="36"/>
      <c r="M18" s="44">
        <v>85.959332663210802</v>
      </c>
      <c r="N18" s="44">
        <v>31.243119255523904</v>
      </c>
      <c r="O18" s="44">
        <v>126.27997728788375</v>
      </c>
      <c r="P18" s="44">
        <v>86.80694868225271</v>
      </c>
      <c r="Q18" s="44">
        <v>154.72216081703479</v>
      </c>
      <c r="R18" s="44"/>
      <c r="S18" s="44"/>
      <c r="T18" s="44"/>
      <c r="U18" s="44"/>
      <c r="V18" s="44"/>
    </row>
    <row r="19" spans="2:22" x14ac:dyDescent="0.25">
      <c r="B19" s="38">
        <v>2023</v>
      </c>
      <c r="C19" s="36">
        <v>369850.30651000002</v>
      </c>
      <c r="D19" s="36">
        <v>21065.07358</v>
      </c>
      <c r="E19" s="36">
        <v>177352.69503999999</v>
      </c>
      <c r="F19" s="36">
        <v>77195.524850000002</v>
      </c>
      <c r="G19" s="36">
        <v>17724.063630000001</v>
      </c>
      <c r="H19" s="36"/>
      <c r="I19" s="36"/>
      <c r="J19" s="36"/>
      <c r="K19" s="36"/>
      <c r="L19" s="36"/>
      <c r="M19" s="44">
        <v>82.969009504514474</v>
      </c>
      <c r="N19" s="44">
        <v>28.116831037989957</v>
      </c>
      <c r="O19" s="44">
        <v>126.60469641675962</v>
      </c>
      <c r="P19" s="44">
        <v>85.214657157604847</v>
      </c>
      <c r="Q19" s="44">
        <v>151.90693726762848</v>
      </c>
      <c r="R19" s="44"/>
      <c r="S19" s="44"/>
      <c r="T19" s="44"/>
      <c r="U19" s="44"/>
      <c r="V19" s="44"/>
    </row>
    <row r="20" spans="2:22" ht="30" x14ac:dyDescent="0.25">
      <c r="B20" s="38" t="s">
        <v>97</v>
      </c>
      <c r="C20" s="36">
        <v>362835.30729999999</v>
      </c>
      <c r="D20" s="36">
        <v>19315.91289</v>
      </c>
      <c r="E20" s="36">
        <v>181760.03477999999</v>
      </c>
      <c r="F20" s="36">
        <v>77708.15251</v>
      </c>
      <c r="G20" s="36">
        <v>18294.71081</v>
      </c>
      <c r="H20" s="36"/>
      <c r="I20" s="36"/>
      <c r="J20" s="36"/>
      <c r="K20" s="36"/>
      <c r="L20" s="36"/>
      <c r="M20" s="44">
        <v>81.395325433191644</v>
      </c>
      <c r="N20" s="44">
        <v>25.782120200534436</v>
      </c>
      <c r="O20" s="44">
        <v>129.75091254650252</v>
      </c>
      <c r="P20" s="44">
        <v>85.780536985241056</v>
      </c>
      <c r="Q20" s="44">
        <v>156.79776068057788</v>
      </c>
      <c r="R20" s="44"/>
      <c r="S20" s="44"/>
      <c r="T20" s="44"/>
      <c r="U20" s="44"/>
      <c r="V20" s="44"/>
    </row>
    <row r="22" spans="2:22" x14ac:dyDescent="0.25">
      <c r="B22" t="s">
        <v>36</v>
      </c>
    </row>
    <row r="23" spans="2:22" x14ac:dyDescent="0.25">
      <c r="B23" t="s">
        <v>39</v>
      </c>
    </row>
    <row r="24" spans="2:22" x14ac:dyDescent="0.25">
      <c r="B24" t="s">
        <v>40</v>
      </c>
    </row>
    <row r="25" spans="2:22" x14ac:dyDescent="0.25">
      <c r="B25" t="s">
        <v>37</v>
      </c>
    </row>
    <row r="26" spans="2:22" x14ac:dyDescent="0.25">
      <c r="B26" t="s">
        <v>38</v>
      </c>
    </row>
    <row r="31" spans="2:22" x14ac:dyDescent="0.25">
      <c r="H31" s="53">
        <f>(H15 - H6)/9</f>
        <v>-5683.5368266666646</v>
      </c>
      <c r="I31" s="53">
        <f t="shared" ref="I31:L31" si="0">(I15 - I6)/9</f>
        <v>-5146.8128544444444</v>
      </c>
      <c r="J31" s="53">
        <f t="shared" si="0"/>
        <v>2556.1944033333339</v>
      </c>
      <c r="K31" s="53">
        <f t="shared" si="0"/>
        <v>-1235.5812989325577</v>
      </c>
      <c r="L31" s="53">
        <f t="shared" si="0"/>
        <v>477.54470662299877</v>
      </c>
    </row>
  </sheetData>
  <mergeCells count="4">
    <mergeCell ref="R4:V4"/>
    <mergeCell ref="C4:G4"/>
    <mergeCell ref="M4:Q4"/>
    <mergeCell ref="B2:Q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AB704-3FCF-4C1F-B581-A54759AAE07A}">
  <dimension ref="B1:T21"/>
  <sheetViews>
    <sheetView zoomScaleNormal="100" workbookViewId="0">
      <selection activeCell="G26" sqref="G26"/>
    </sheetView>
  </sheetViews>
  <sheetFormatPr baseColWidth="10" defaultRowHeight="15" x14ac:dyDescent="0.25"/>
  <cols>
    <col min="2" max="2" width="41.85546875" customWidth="1"/>
    <col min="3" max="12" width="11.85546875" customWidth="1"/>
  </cols>
  <sheetData>
    <row r="1" spans="2:20" ht="15.75" thickBot="1" x14ac:dyDescent="0.3"/>
    <row r="2" spans="2:20" ht="15.75" thickBot="1" x14ac:dyDescent="0.3">
      <c r="B2" s="83" t="s">
        <v>138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5"/>
    </row>
    <row r="4" spans="2:20" ht="15" customHeight="1" x14ac:dyDescent="0.25">
      <c r="C4" s="87" t="s">
        <v>113</v>
      </c>
      <c r="D4" s="88"/>
      <c r="E4" s="88"/>
      <c r="F4" s="89"/>
      <c r="G4" s="87" t="s">
        <v>114</v>
      </c>
      <c r="H4" s="88" t="s">
        <v>115</v>
      </c>
      <c r="I4" s="88" t="s">
        <v>116</v>
      </c>
      <c r="J4" s="87" t="s">
        <v>117</v>
      </c>
      <c r="K4" s="88" t="s">
        <v>118</v>
      </c>
      <c r="L4" s="88" t="s">
        <v>119</v>
      </c>
      <c r="M4" s="86" t="s">
        <v>120</v>
      </c>
      <c r="N4" s="86" t="s">
        <v>118</v>
      </c>
      <c r="O4" s="87" t="s">
        <v>119</v>
      </c>
      <c r="P4" s="86" t="s">
        <v>139</v>
      </c>
      <c r="Q4" s="86"/>
      <c r="R4" s="86"/>
      <c r="S4" s="86"/>
      <c r="T4" s="86"/>
    </row>
    <row r="5" spans="2:20" x14ac:dyDescent="0.25">
      <c r="C5" s="46">
        <v>2020</v>
      </c>
      <c r="D5" s="46">
        <v>2021</v>
      </c>
      <c r="E5" s="46">
        <v>2022</v>
      </c>
      <c r="F5" s="46">
        <v>2023</v>
      </c>
      <c r="G5" s="46" t="s">
        <v>121</v>
      </c>
      <c r="H5" s="46" t="s">
        <v>122</v>
      </c>
      <c r="I5" s="46" t="s">
        <v>123</v>
      </c>
      <c r="J5" s="46" t="s">
        <v>121</v>
      </c>
      <c r="K5" s="46" t="s">
        <v>122</v>
      </c>
      <c r="L5" s="46" t="s">
        <v>123</v>
      </c>
      <c r="M5" s="46" t="s">
        <v>121</v>
      </c>
      <c r="N5" s="46" t="s">
        <v>122</v>
      </c>
      <c r="O5" s="46" t="s">
        <v>123</v>
      </c>
      <c r="P5" s="35"/>
      <c r="Q5" s="35"/>
      <c r="R5" s="35"/>
      <c r="S5" s="35"/>
      <c r="T5" s="35"/>
    </row>
    <row r="6" spans="2:20" x14ac:dyDescent="0.25">
      <c r="B6" s="54" t="s">
        <v>124</v>
      </c>
      <c r="C6" s="36">
        <v>22364</v>
      </c>
      <c r="D6" s="36">
        <v>23119</v>
      </c>
      <c r="E6" s="36">
        <v>22897</v>
      </c>
      <c r="F6" s="36">
        <v>20797</v>
      </c>
      <c r="G6" s="57">
        <f t="shared" ref="G6:I7" si="0">D6-C6</f>
        <v>755</v>
      </c>
      <c r="H6" s="57">
        <f t="shared" si="0"/>
        <v>-222</v>
      </c>
      <c r="I6" s="57">
        <f t="shared" si="0"/>
        <v>-2100</v>
      </c>
      <c r="J6" s="58">
        <f>G6/C6</f>
        <v>3.3759613664818458E-2</v>
      </c>
      <c r="K6" s="58">
        <f t="shared" ref="K6:L17" si="1">H6/D6</f>
        <v>-9.60249145724296E-3</v>
      </c>
      <c r="L6" s="59">
        <f t="shared" si="1"/>
        <v>-9.171507184347294E-2</v>
      </c>
      <c r="M6" s="58">
        <f>G6/G$14</f>
        <v>-0.15515824085491348</v>
      </c>
      <c r="N6" s="58">
        <f t="shared" ref="N6:O16" si="2">H6/H$14</f>
        <v>4.6560402684563192E-2</v>
      </c>
      <c r="O6" s="58">
        <f t="shared" si="2"/>
        <v>0.1396833843288546</v>
      </c>
      <c r="P6" s="35"/>
      <c r="Q6" s="35"/>
      <c r="R6" s="35"/>
      <c r="S6" s="35"/>
      <c r="T6" s="35"/>
    </row>
    <row r="7" spans="2:20" x14ac:dyDescent="0.25">
      <c r="B7" s="54" t="s">
        <v>125</v>
      </c>
      <c r="C7" s="68">
        <v>370417</v>
      </c>
      <c r="D7" s="68">
        <v>366929</v>
      </c>
      <c r="E7" s="68">
        <v>362275</v>
      </c>
      <c r="F7" s="68">
        <v>354679</v>
      </c>
      <c r="G7" s="57">
        <f t="shared" si="0"/>
        <v>-3488</v>
      </c>
      <c r="H7" s="57">
        <f t="shared" si="0"/>
        <v>-4654</v>
      </c>
      <c r="I7" s="57">
        <f t="shared" si="0"/>
        <v>-7596</v>
      </c>
      <c r="J7" s="58">
        <f t="shared" ref="J7:J17" si="3">G7/C7</f>
        <v>-9.416414473417796E-3</v>
      </c>
      <c r="K7" s="58">
        <f t="shared" si="1"/>
        <v>-1.2683652695753129E-2</v>
      </c>
      <c r="L7" s="58">
        <f t="shared" si="1"/>
        <v>-2.0967497067145124E-2</v>
      </c>
      <c r="M7" s="58">
        <f t="shared" ref="M7:M16" si="4">G7/G$14</f>
        <v>0.71681052198932216</v>
      </c>
      <c r="N7" s="58">
        <f t="shared" si="2"/>
        <v>0.97609060402683367</v>
      </c>
      <c r="O7" s="58">
        <f t="shared" si="2"/>
        <v>0.50525475588665691</v>
      </c>
      <c r="P7" s="35"/>
      <c r="Q7" s="35"/>
      <c r="R7" s="35"/>
      <c r="S7" s="35"/>
      <c r="T7" s="35"/>
    </row>
    <row r="8" spans="2:20" x14ac:dyDescent="0.25">
      <c r="B8" s="54" t="s">
        <v>126</v>
      </c>
      <c r="C8" s="36">
        <f>C6+C7</f>
        <v>392781</v>
      </c>
      <c r="D8" s="36">
        <f>D6+D7</f>
        <v>390048</v>
      </c>
      <c r="E8" s="36">
        <f>E6+E7</f>
        <v>385172</v>
      </c>
      <c r="F8" s="36">
        <v>375476</v>
      </c>
      <c r="G8" s="57">
        <f>D8-C8</f>
        <v>-2733</v>
      </c>
      <c r="H8" s="57">
        <f>E8-D8</f>
        <v>-4876</v>
      </c>
      <c r="I8" s="57">
        <f>F8-E8</f>
        <v>-9696</v>
      </c>
      <c r="J8" s="58">
        <f t="shared" si="3"/>
        <v>-6.9580758743421909E-3</v>
      </c>
      <c r="K8" s="58">
        <f t="shared" si="1"/>
        <v>-1.2501025514808434E-2</v>
      </c>
      <c r="L8" s="58">
        <f t="shared" si="1"/>
        <v>-2.5173169389259863E-2</v>
      </c>
      <c r="M8" s="58">
        <f t="shared" si="4"/>
        <v>0.56165228113440868</v>
      </c>
      <c r="N8" s="58">
        <f t="shared" si="2"/>
        <v>1.022651006711397</v>
      </c>
      <c r="O8" s="51">
        <f t="shared" si="2"/>
        <v>0.64493814021551155</v>
      </c>
      <c r="P8" s="35"/>
      <c r="Q8" s="35"/>
      <c r="R8" s="35"/>
      <c r="S8" s="35"/>
      <c r="T8" s="35"/>
    </row>
    <row r="9" spans="2:20" x14ac:dyDescent="0.25">
      <c r="B9" s="54" t="s">
        <v>127</v>
      </c>
      <c r="C9" s="36">
        <v>10835</v>
      </c>
      <c r="D9" s="36">
        <v>10659</v>
      </c>
      <c r="E9" s="36">
        <v>10360</v>
      </c>
      <c r="F9" s="36">
        <v>8523</v>
      </c>
      <c r="G9" s="57">
        <f t="shared" ref="G9:I17" si="5">D9-C9</f>
        <v>-176</v>
      </c>
      <c r="H9" s="57">
        <f t="shared" si="5"/>
        <v>-299</v>
      </c>
      <c r="I9" s="57">
        <f t="shared" si="5"/>
        <v>-1837</v>
      </c>
      <c r="J9" s="58">
        <f t="shared" si="3"/>
        <v>-1.6243654822335026E-2</v>
      </c>
      <c r="K9" s="58">
        <f t="shared" si="1"/>
        <v>-2.8051411952340746E-2</v>
      </c>
      <c r="L9" s="59">
        <f t="shared" si="1"/>
        <v>-0.17731660231660232</v>
      </c>
      <c r="M9" s="58">
        <f t="shared" si="4"/>
        <v>3.6169338265516257E-2</v>
      </c>
      <c r="N9" s="58">
        <f t="shared" si="2"/>
        <v>6.2709731543623401E-2</v>
      </c>
      <c r="O9" s="58">
        <f t="shared" si="2"/>
        <v>0.12218970333909804</v>
      </c>
      <c r="P9" s="35"/>
      <c r="Q9" s="35"/>
      <c r="R9" s="35"/>
      <c r="S9" s="35"/>
      <c r="T9" s="35"/>
    </row>
    <row r="10" spans="2:20" x14ac:dyDescent="0.25">
      <c r="B10" s="54" t="s">
        <v>128</v>
      </c>
      <c r="C10" s="36">
        <v>25669</v>
      </c>
      <c r="D10" s="36">
        <v>23712</v>
      </c>
      <c r="E10" s="36">
        <v>24119</v>
      </c>
      <c r="F10" s="36">
        <v>20618</v>
      </c>
      <c r="G10" s="57">
        <f t="shared" si="5"/>
        <v>-1957</v>
      </c>
      <c r="H10" s="57">
        <f t="shared" si="5"/>
        <v>407</v>
      </c>
      <c r="I10" s="57">
        <f t="shared" si="5"/>
        <v>-3501</v>
      </c>
      <c r="J10" s="58">
        <f t="shared" si="3"/>
        <v>-7.6239822353811992E-2</v>
      </c>
      <c r="K10" s="58">
        <f t="shared" si="1"/>
        <v>1.7164304993252361E-2</v>
      </c>
      <c r="L10" s="59">
        <f t="shared" si="1"/>
        <v>-0.14515527177743687</v>
      </c>
      <c r="M10" s="58">
        <f t="shared" si="4"/>
        <v>0.40217838060008704</v>
      </c>
      <c r="N10" s="58">
        <f t="shared" si="2"/>
        <v>-8.5360738255032514E-2</v>
      </c>
      <c r="O10" s="58">
        <f t="shared" si="2"/>
        <v>0.23287215644539044</v>
      </c>
      <c r="P10" s="35"/>
      <c r="Q10" s="35"/>
      <c r="R10" s="35"/>
      <c r="S10" s="35"/>
      <c r="T10" s="35"/>
    </row>
    <row r="11" spans="2:20" x14ac:dyDescent="0.25">
      <c r="B11" s="54" t="s">
        <v>129</v>
      </c>
      <c r="C11" s="36">
        <f>C14-C8</f>
        <v>36504</v>
      </c>
      <c r="D11" s="36">
        <f t="shared" ref="D11:E11" si="6">D14-D8</f>
        <v>34371.000000000058</v>
      </c>
      <c r="E11" s="36">
        <f t="shared" si="6"/>
        <v>34479</v>
      </c>
      <c r="F11" s="36">
        <f>F14-F8</f>
        <v>29141</v>
      </c>
      <c r="G11" s="57">
        <f t="shared" si="5"/>
        <v>-2132.9999999999418</v>
      </c>
      <c r="H11" s="57">
        <f t="shared" si="5"/>
        <v>107.99999999994179</v>
      </c>
      <c r="I11" s="57">
        <f t="shared" si="5"/>
        <v>-5338</v>
      </c>
      <c r="J11" s="58">
        <f t="shared" si="3"/>
        <v>-5.8431952662720298E-2</v>
      </c>
      <c r="K11" s="58">
        <f t="shared" si="1"/>
        <v>3.1421838177516396E-3</v>
      </c>
      <c r="L11" s="58">
        <f t="shared" si="1"/>
        <v>-0.15481887525740307</v>
      </c>
      <c r="M11" s="58">
        <f t="shared" si="4"/>
        <v>0.43834771886559132</v>
      </c>
      <c r="N11" s="58">
        <f t="shared" si="2"/>
        <v>-2.2651006711396911E-2</v>
      </c>
      <c r="O11" s="58">
        <f t="shared" si="2"/>
        <v>0.35506185978448851</v>
      </c>
      <c r="P11" s="35"/>
      <c r="Q11" s="35"/>
      <c r="R11" s="35"/>
      <c r="S11" s="35"/>
      <c r="T11" s="35"/>
    </row>
    <row r="12" spans="2:20" x14ac:dyDescent="0.25">
      <c r="B12" s="54" t="s">
        <v>130</v>
      </c>
      <c r="C12" s="36">
        <v>396086</v>
      </c>
      <c r="D12" s="36">
        <v>390465.48000000004</v>
      </c>
      <c r="E12" s="36">
        <v>386498.571</v>
      </c>
      <c r="F12" s="36">
        <v>375484.576</v>
      </c>
      <c r="G12" s="57">
        <f t="shared" si="5"/>
        <v>-5620.5199999999604</v>
      </c>
      <c r="H12" s="57">
        <f t="shared" si="5"/>
        <v>-3966.9090000000433</v>
      </c>
      <c r="I12" s="57">
        <f t="shared" si="5"/>
        <v>-11013.994999999995</v>
      </c>
      <c r="J12" s="58">
        <f t="shared" si="3"/>
        <v>-1.4190150623854316E-2</v>
      </c>
      <c r="K12" s="58">
        <f t="shared" si="1"/>
        <v>-1.0159435861013996E-2</v>
      </c>
      <c r="L12" s="58">
        <f t="shared" si="1"/>
        <v>-2.8496858271695902E-2</v>
      </c>
      <c r="M12" s="58">
        <f t="shared" si="4"/>
        <v>1.1550595972051023</v>
      </c>
      <c r="N12" s="58">
        <f t="shared" si="2"/>
        <v>0.8319859479865761</v>
      </c>
      <c r="O12" s="51">
        <f t="shared" si="2"/>
        <v>0.73260576027670588</v>
      </c>
      <c r="P12" s="35"/>
      <c r="Q12" s="35"/>
      <c r="R12" s="35"/>
      <c r="S12" s="35"/>
      <c r="T12" s="35"/>
    </row>
    <row r="13" spans="2:20" x14ac:dyDescent="0.25">
      <c r="B13" s="54" t="s">
        <v>131</v>
      </c>
      <c r="C13" s="36">
        <v>33199</v>
      </c>
      <c r="D13" s="36">
        <v>33953.520000000004</v>
      </c>
      <c r="E13" s="36">
        <v>33152.429000000004</v>
      </c>
      <c r="F13" s="36">
        <v>29132.423999999999</v>
      </c>
      <c r="G13" s="57">
        <f t="shared" si="5"/>
        <v>754.52000000000407</v>
      </c>
      <c r="H13" s="57">
        <f t="shared" si="5"/>
        <v>-801.09100000000035</v>
      </c>
      <c r="I13" s="57">
        <f t="shared" si="5"/>
        <v>-4020.0050000000047</v>
      </c>
      <c r="J13" s="58">
        <f t="shared" si="3"/>
        <v>2.272719057802958E-2</v>
      </c>
      <c r="K13" s="58">
        <f t="shared" si="1"/>
        <v>-2.3593754049653769E-2</v>
      </c>
      <c r="L13" s="58">
        <f t="shared" si="1"/>
        <v>-0.1212582342005771</v>
      </c>
      <c r="M13" s="58">
        <f t="shared" si="4"/>
        <v>-0.15505959720509929</v>
      </c>
      <c r="N13" s="58">
        <f t="shared" si="2"/>
        <v>0.16801405201342084</v>
      </c>
      <c r="O13" s="58">
        <f t="shared" si="2"/>
        <v>0.26739423972329418</v>
      </c>
      <c r="P13" s="35"/>
      <c r="Q13" s="35"/>
      <c r="R13" s="35"/>
      <c r="S13" s="35"/>
      <c r="T13" s="35"/>
    </row>
    <row r="14" spans="2:20" x14ac:dyDescent="0.25">
      <c r="B14" s="55" t="s">
        <v>74</v>
      </c>
      <c r="C14" s="72">
        <v>429285</v>
      </c>
      <c r="D14" s="72">
        <v>424419.00000000006</v>
      </c>
      <c r="E14" s="72">
        <v>419651</v>
      </c>
      <c r="F14" s="72">
        <v>404617</v>
      </c>
      <c r="G14" s="61">
        <f t="shared" si="5"/>
        <v>-4865.9999999999418</v>
      </c>
      <c r="H14" s="61">
        <f t="shared" si="5"/>
        <v>-4768.0000000000582</v>
      </c>
      <c r="I14" s="61">
        <f t="shared" si="5"/>
        <v>-15034</v>
      </c>
      <c r="J14" s="62">
        <f t="shared" si="3"/>
        <v>-1.133512701352235E-2</v>
      </c>
      <c r="K14" s="62">
        <f t="shared" si="1"/>
        <v>-1.1234181316105211E-2</v>
      </c>
      <c r="L14" s="62">
        <f t="shared" si="1"/>
        <v>-3.5825006970077518E-2</v>
      </c>
      <c r="M14" s="62">
        <f t="shared" si="4"/>
        <v>1</v>
      </c>
      <c r="N14" s="62">
        <f t="shared" si="2"/>
        <v>1</v>
      </c>
      <c r="O14" s="62">
        <f t="shared" si="2"/>
        <v>1</v>
      </c>
      <c r="P14" s="35"/>
      <c r="Q14" s="35"/>
      <c r="R14" s="35"/>
      <c r="S14" s="35"/>
      <c r="T14" s="35"/>
    </row>
    <row r="15" spans="2:20" x14ac:dyDescent="0.25">
      <c r="B15" s="56" t="s">
        <v>132</v>
      </c>
      <c r="C15" s="60">
        <f>C14-C16</f>
        <v>370417</v>
      </c>
      <c r="D15" s="60">
        <f t="shared" ref="D15:F15" si="7">D14-D16</f>
        <v>366753.48000000004</v>
      </c>
      <c r="E15" s="60">
        <f t="shared" si="7"/>
        <v>362379.571</v>
      </c>
      <c r="F15" s="60">
        <f t="shared" si="7"/>
        <v>354866.576</v>
      </c>
      <c r="G15" s="57">
        <f t="shared" si="5"/>
        <v>-3663.5199999999604</v>
      </c>
      <c r="H15" s="57">
        <f t="shared" si="5"/>
        <v>-4373.9090000000433</v>
      </c>
      <c r="I15" s="57">
        <f t="shared" si="5"/>
        <v>-7512.9949999999953</v>
      </c>
      <c r="J15" s="63">
        <f t="shared" si="3"/>
        <v>-9.8902588164149069E-3</v>
      </c>
      <c r="K15" s="63">
        <f t="shared" si="1"/>
        <v>-1.192601907962821E-2</v>
      </c>
      <c r="L15" s="63">
        <f t="shared" si="1"/>
        <v>-2.0732391120359253E-2</v>
      </c>
      <c r="M15" s="58">
        <f t="shared" si="4"/>
        <v>0.75288121660501528</v>
      </c>
      <c r="N15" s="58">
        <f t="shared" si="2"/>
        <v>0.91734668624160864</v>
      </c>
      <c r="O15" s="58">
        <f t="shared" si="2"/>
        <v>0.49973360383131538</v>
      </c>
      <c r="P15" s="69">
        <f>E15*(E15/C15)^(1/2)</f>
        <v>358426.49449011427</v>
      </c>
      <c r="Q15" s="57">
        <f>P15-F15</f>
        <v>3559.9184901142726</v>
      </c>
      <c r="R15" s="65">
        <f>Q15/(F18-F14)</f>
        <v>0.34565839164327788</v>
      </c>
      <c r="S15" s="35"/>
      <c r="T15" s="35"/>
    </row>
    <row r="16" spans="2:20" x14ac:dyDescent="0.25">
      <c r="B16" s="56" t="s">
        <v>137</v>
      </c>
      <c r="C16" s="70">
        <f>SUM(C13+C10)</f>
        <v>58868</v>
      </c>
      <c r="D16" s="70">
        <f t="shared" ref="D16:E16" si="8">SUM(D13+D10)</f>
        <v>57665.520000000004</v>
      </c>
      <c r="E16" s="70">
        <f t="shared" si="8"/>
        <v>57271.429000000004</v>
      </c>
      <c r="F16" s="70">
        <f>SUM(F13+F10)</f>
        <v>49750.423999999999</v>
      </c>
      <c r="G16" s="57">
        <f t="shared" si="5"/>
        <v>-1202.4799999999959</v>
      </c>
      <c r="H16" s="57">
        <f t="shared" si="5"/>
        <v>-394.09100000000035</v>
      </c>
      <c r="I16" s="57">
        <f t="shared" si="5"/>
        <v>-7521.0050000000047</v>
      </c>
      <c r="J16" s="63">
        <f t="shared" si="3"/>
        <v>-2.0426717401644288E-2</v>
      </c>
      <c r="K16" s="63">
        <f t="shared" si="1"/>
        <v>-6.8340838684884889E-3</v>
      </c>
      <c r="L16" s="63">
        <f t="shared" si="1"/>
        <v>-0.13132211176361611</v>
      </c>
      <c r="M16" s="58">
        <f t="shared" si="4"/>
        <v>0.24711878339498775</v>
      </c>
      <c r="N16" s="58">
        <f t="shared" si="2"/>
        <v>8.265331375838833E-2</v>
      </c>
      <c r="O16" s="58">
        <f t="shared" si="2"/>
        <v>0.50026639616868462</v>
      </c>
      <c r="P16" s="71">
        <f>E16*(E16/C16)^(1/2)</f>
        <v>56489.455502652381</v>
      </c>
      <c r="Q16" s="57">
        <f>P16-F16</f>
        <v>6739.0315026523822</v>
      </c>
      <c r="R16" s="65">
        <f>Q16/(F18-F14)</f>
        <v>0.65434160835672139</v>
      </c>
      <c r="S16" s="35"/>
      <c r="T16" s="58">
        <f>Q16/E14</f>
        <v>1.6058657080889552E-2</v>
      </c>
    </row>
    <row r="17" spans="2:20" ht="30" x14ac:dyDescent="0.25">
      <c r="B17" s="56" t="s">
        <v>133</v>
      </c>
      <c r="C17" s="73">
        <f>C14</f>
        <v>429285</v>
      </c>
      <c r="D17" s="73">
        <f t="shared" ref="D17:E17" si="9">D14</f>
        <v>424419.00000000006</v>
      </c>
      <c r="E17" s="73">
        <f t="shared" si="9"/>
        <v>419651</v>
      </c>
      <c r="F17" s="73">
        <f>F15+P16</f>
        <v>411356.03150265239</v>
      </c>
      <c r="G17" s="57">
        <f t="shared" si="5"/>
        <v>-4865.9999999999418</v>
      </c>
      <c r="H17" s="57">
        <f t="shared" si="5"/>
        <v>-4768.0000000000582</v>
      </c>
      <c r="I17" s="57">
        <f t="shared" si="5"/>
        <v>-8294.9684973476105</v>
      </c>
      <c r="J17" s="63">
        <f t="shared" si="3"/>
        <v>-1.133512701352235E-2</v>
      </c>
      <c r="K17" s="63">
        <f t="shared" si="1"/>
        <v>-1.1234181316105211E-2</v>
      </c>
      <c r="L17" s="63">
        <f t="shared" si="1"/>
        <v>-1.9766349889187945E-2</v>
      </c>
      <c r="M17" s="58"/>
      <c r="N17" s="58"/>
      <c r="O17" s="58"/>
      <c r="P17" s="64"/>
      <c r="Q17" s="35"/>
      <c r="R17" s="35"/>
      <c r="S17" s="35"/>
      <c r="T17" s="66">
        <f>T16/(L14-(F18/E18-1))</f>
        <v>-0.65434160835672028</v>
      </c>
    </row>
    <row r="18" spans="2:20" x14ac:dyDescent="0.25">
      <c r="B18" s="56" t="s">
        <v>134</v>
      </c>
      <c r="C18" s="74">
        <f>C14</f>
        <v>429285</v>
      </c>
      <c r="D18" s="74">
        <f t="shared" ref="D18:E18" si="10">D14</f>
        <v>424419.00000000006</v>
      </c>
      <c r="E18" s="74">
        <f t="shared" si="10"/>
        <v>419651</v>
      </c>
      <c r="F18" s="74">
        <f>P15+P16</f>
        <v>414915.94999276666</v>
      </c>
      <c r="G18" s="35"/>
      <c r="H18" s="35"/>
      <c r="I18" s="35"/>
      <c r="J18" s="35"/>
      <c r="K18" s="35"/>
      <c r="L18" s="35"/>
      <c r="M18" s="35"/>
      <c r="N18" s="35"/>
      <c r="O18" s="35"/>
      <c r="P18" s="64"/>
      <c r="Q18" s="64"/>
      <c r="R18" s="58"/>
      <c r="S18" s="35"/>
      <c r="T18" s="35"/>
    </row>
    <row r="19" spans="2:20" x14ac:dyDescent="0.25">
      <c r="B19" s="52"/>
      <c r="C19" s="53"/>
      <c r="D19" s="53"/>
      <c r="E19" s="53"/>
      <c r="F19" s="53"/>
      <c r="P19" s="53"/>
      <c r="Q19" s="49"/>
      <c r="R19" s="50"/>
    </row>
    <row r="20" spans="2:20" x14ac:dyDescent="0.25">
      <c r="B20" t="s">
        <v>135</v>
      </c>
    </row>
    <row r="21" spans="2:20" x14ac:dyDescent="0.25">
      <c r="B21" t="s">
        <v>136</v>
      </c>
      <c r="D21" s="49"/>
    </row>
  </sheetData>
  <mergeCells count="6">
    <mergeCell ref="B2:O2"/>
    <mergeCell ref="P4:T4"/>
    <mergeCell ref="C4:F4"/>
    <mergeCell ref="G4:I4"/>
    <mergeCell ref="J4:L4"/>
    <mergeCell ref="M4:O4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9966-7083-49CE-AD0C-18735D496DB5}">
  <dimension ref="B1:D24"/>
  <sheetViews>
    <sheetView workbookViewId="0">
      <selection activeCell="D31" sqref="D31"/>
    </sheetView>
  </sheetViews>
  <sheetFormatPr baseColWidth="10" defaultColWidth="10.85546875" defaultRowHeight="15" x14ac:dyDescent="0.25"/>
  <cols>
    <col min="1" max="1" width="10.85546875" style="1"/>
    <col min="2" max="2" width="50.7109375" style="1" customWidth="1"/>
    <col min="3" max="3" width="26.42578125" style="1" customWidth="1"/>
    <col min="4" max="4" width="20.140625" style="1" customWidth="1"/>
    <col min="5" max="16384" width="10.85546875" style="1"/>
  </cols>
  <sheetData>
    <row r="1" spans="2:4" ht="15.75" thickBot="1" x14ac:dyDescent="0.3"/>
    <row r="2" spans="2:4" ht="15" customHeight="1" thickBot="1" x14ac:dyDescent="0.3">
      <c r="B2" s="83" t="s">
        <v>104</v>
      </c>
      <c r="C2" s="84"/>
      <c r="D2" s="85"/>
    </row>
    <row r="4" spans="2:4" x14ac:dyDescent="0.25">
      <c r="B4" s="10" t="s">
        <v>8</v>
      </c>
      <c r="C4" s="10" t="s">
        <v>56</v>
      </c>
      <c r="D4" s="10" t="s">
        <v>57</v>
      </c>
    </row>
    <row r="5" spans="2:4" x14ac:dyDescent="0.25">
      <c r="B5" s="3" t="s">
        <v>46</v>
      </c>
      <c r="C5" s="12">
        <v>2.4E-2</v>
      </c>
      <c r="D5" s="4">
        <v>40400</v>
      </c>
    </row>
    <row r="6" spans="2:4" x14ac:dyDescent="0.25">
      <c r="B6" s="3" t="s">
        <v>51</v>
      </c>
      <c r="C6" s="12">
        <v>-3.0000000000000001E-3</v>
      </c>
      <c r="D6" s="4">
        <v>18970</v>
      </c>
    </row>
    <row r="7" spans="2:4" x14ac:dyDescent="0.25">
      <c r="B7" s="3" t="s">
        <v>43</v>
      </c>
      <c r="C7" s="12">
        <v>-6.0000000000000001E-3</v>
      </c>
      <c r="D7" s="4">
        <v>39370</v>
      </c>
    </row>
    <row r="8" spans="2:4" x14ac:dyDescent="0.25">
      <c r="B8" s="3" t="s">
        <v>47</v>
      </c>
      <c r="C8" s="12">
        <v>-6.9999999999999993E-3</v>
      </c>
      <c r="D8" s="4">
        <v>73520</v>
      </c>
    </row>
    <row r="9" spans="2:4" x14ac:dyDescent="0.25">
      <c r="B9" s="3" t="s">
        <v>55</v>
      </c>
      <c r="C9" s="12">
        <v>-2.2000000000000002E-2</v>
      </c>
      <c r="D9" s="4">
        <v>74380</v>
      </c>
    </row>
    <row r="10" spans="2:4" x14ac:dyDescent="0.25">
      <c r="B10" s="3" t="s">
        <v>49</v>
      </c>
      <c r="C10" s="12">
        <v>-2.3E-2</v>
      </c>
      <c r="D10" s="4">
        <v>16110</v>
      </c>
    </row>
    <row r="11" spans="2:4" x14ac:dyDescent="0.25">
      <c r="B11" s="3" t="s">
        <v>45</v>
      </c>
      <c r="C11" s="12">
        <v>-2.4E-2</v>
      </c>
      <c r="D11" s="4">
        <v>130300</v>
      </c>
    </row>
    <row r="12" spans="2:4" x14ac:dyDescent="0.25">
      <c r="B12" s="7" t="s">
        <v>9</v>
      </c>
      <c r="C12" s="13">
        <v>-2.5000000000000001E-2</v>
      </c>
      <c r="D12" s="4"/>
    </row>
    <row r="13" spans="2:4" x14ac:dyDescent="0.25">
      <c r="B13" s="3" t="s">
        <v>50</v>
      </c>
      <c r="C13" s="12">
        <v>-2.6000000000000002E-2</v>
      </c>
      <c r="D13" s="4">
        <v>29650</v>
      </c>
    </row>
    <row r="14" spans="2:4" x14ac:dyDescent="0.25">
      <c r="B14" s="3" t="s">
        <v>53</v>
      </c>
      <c r="C14" s="12">
        <v>-2.7999999999999997E-2</v>
      </c>
      <c r="D14" s="4">
        <v>18230</v>
      </c>
    </row>
    <row r="15" spans="2:4" x14ac:dyDescent="0.25">
      <c r="B15" s="3" t="s">
        <v>54</v>
      </c>
      <c r="C15" s="12">
        <v>-3.5000000000000003E-2</v>
      </c>
      <c r="D15" s="4">
        <v>8090</v>
      </c>
    </row>
    <row r="16" spans="2:4" x14ac:dyDescent="0.25">
      <c r="B16" s="3" t="s">
        <v>48</v>
      </c>
      <c r="C16" s="12">
        <v>-0.04</v>
      </c>
      <c r="D16" s="4">
        <v>56280</v>
      </c>
    </row>
    <row r="17" spans="2:4" x14ac:dyDescent="0.25">
      <c r="B17" s="3" t="s">
        <v>42</v>
      </c>
      <c r="C17" s="12">
        <v>-4.0999999999999995E-2</v>
      </c>
      <c r="D17" s="4">
        <v>52400</v>
      </c>
    </row>
    <row r="18" spans="2:4" x14ac:dyDescent="0.25">
      <c r="B18" s="3" t="s">
        <v>52</v>
      </c>
      <c r="C18" s="12">
        <v>-4.4999999999999998E-2</v>
      </c>
      <c r="D18" s="4">
        <v>11540</v>
      </c>
    </row>
    <row r="19" spans="2:4" x14ac:dyDescent="0.25">
      <c r="B19" s="3" t="s">
        <v>41</v>
      </c>
      <c r="C19" s="12">
        <v>-5.0999999999999997E-2</v>
      </c>
      <c r="D19" s="4">
        <v>63740</v>
      </c>
    </row>
    <row r="20" spans="2:4" x14ac:dyDescent="0.25">
      <c r="B20" s="3" t="s">
        <v>44</v>
      </c>
      <c r="C20" s="12">
        <v>-5.7000000000000002E-2</v>
      </c>
      <c r="D20" s="4">
        <v>28900</v>
      </c>
    </row>
    <row r="22" spans="2:4" x14ac:dyDescent="0.25">
      <c r="B22" s="11" t="s">
        <v>36</v>
      </c>
    </row>
    <row r="23" spans="2:4" x14ac:dyDescent="0.25">
      <c r="B23" s="11" t="s">
        <v>37</v>
      </c>
    </row>
    <row r="24" spans="2:4" x14ac:dyDescent="0.25">
      <c r="B24" s="11" t="s">
        <v>38</v>
      </c>
    </row>
  </sheetData>
  <mergeCells count="1">
    <mergeCell ref="B2:D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ED781-4626-4E1E-BDE5-EE9797EEEEC6}">
  <dimension ref="B1:G25"/>
  <sheetViews>
    <sheetView workbookViewId="0"/>
  </sheetViews>
  <sheetFormatPr baseColWidth="10" defaultRowHeight="15" x14ac:dyDescent="0.25"/>
  <cols>
    <col min="2" max="2" width="47.140625" customWidth="1"/>
  </cols>
  <sheetData>
    <row r="1" spans="2:7" ht="15.75" thickBot="1" x14ac:dyDescent="0.3"/>
    <row r="2" spans="2:7" ht="15.75" thickBot="1" x14ac:dyDescent="0.3">
      <c r="B2" s="75" t="s">
        <v>72</v>
      </c>
      <c r="C2" s="76"/>
      <c r="D2" s="76"/>
      <c r="E2" s="76"/>
      <c r="F2" s="76"/>
      <c r="G2" s="77"/>
    </row>
    <row r="4" spans="2:7" x14ac:dyDescent="0.25">
      <c r="B4" s="1"/>
      <c r="C4" s="78" t="s">
        <v>30</v>
      </c>
      <c r="D4" s="78"/>
      <c r="E4" s="78" t="s">
        <v>31</v>
      </c>
      <c r="F4" s="78"/>
      <c r="G4" s="78"/>
    </row>
    <row r="5" spans="2:7" ht="60" x14ac:dyDescent="0.25">
      <c r="B5" s="10" t="s">
        <v>8</v>
      </c>
      <c r="C5" s="10" t="s">
        <v>1</v>
      </c>
      <c r="D5" s="10" t="s">
        <v>2</v>
      </c>
      <c r="E5" s="10" t="s">
        <v>29</v>
      </c>
      <c r="F5" s="10" t="s">
        <v>3</v>
      </c>
      <c r="G5" s="10" t="s">
        <v>4</v>
      </c>
    </row>
    <row r="6" spans="2:7" x14ac:dyDescent="0.25">
      <c r="B6" s="3" t="s">
        <v>41</v>
      </c>
      <c r="C6" s="4">
        <v>63740</v>
      </c>
      <c r="D6" s="4">
        <v>-3450</v>
      </c>
      <c r="E6" s="47">
        <v>-1.7</v>
      </c>
      <c r="F6" s="47">
        <v>-5.0999999999999996</v>
      </c>
      <c r="G6" s="47">
        <v>-2.6</v>
      </c>
    </row>
    <row r="7" spans="2:7" x14ac:dyDescent="0.25">
      <c r="B7" s="3" t="s">
        <v>42</v>
      </c>
      <c r="C7" s="4">
        <v>52400</v>
      </c>
      <c r="D7" s="4">
        <v>-2230</v>
      </c>
      <c r="E7" s="47">
        <v>0.5</v>
      </c>
      <c r="F7" s="47">
        <v>-4.0999999999999996</v>
      </c>
      <c r="G7" s="47">
        <v>-0.9</v>
      </c>
    </row>
    <row r="8" spans="2:7" x14ac:dyDescent="0.25">
      <c r="B8" s="3" t="s">
        <v>43</v>
      </c>
      <c r="C8" s="4">
        <v>39370</v>
      </c>
      <c r="D8" s="4">
        <v>-240</v>
      </c>
      <c r="E8" s="47">
        <v>4.0999999999999996</v>
      </c>
      <c r="F8" s="47">
        <v>-0.6</v>
      </c>
      <c r="G8" s="47">
        <v>2.4</v>
      </c>
    </row>
    <row r="9" spans="2:7" x14ac:dyDescent="0.25">
      <c r="B9" s="3" t="s">
        <v>44</v>
      </c>
      <c r="C9" s="4">
        <v>28900</v>
      </c>
      <c r="D9" s="4">
        <v>-1740</v>
      </c>
      <c r="E9" s="47">
        <v>-1.2</v>
      </c>
      <c r="F9" s="47">
        <v>-5.7</v>
      </c>
      <c r="G9" s="47">
        <v>0.6</v>
      </c>
    </row>
    <row r="10" spans="2:7" x14ac:dyDescent="0.25">
      <c r="B10" s="3" t="s">
        <v>45</v>
      </c>
      <c r="C10" s="4">
        <v>130300</v>
      </c>
      <c r="D10" s="4">
        <v>-3150</v>
      </c>
      <c r="E10" s="47">
        <v>-0.1</v>
      </c>
      <c r="F10" s="47">
        <v>-2.4</v>
      </c>
      <c r="G10" s="47">
        <v>-0.5</v>
      </c>
    </row>
    <row r="11" spans="2:7" x14ac:dyDescent="0.25">
      <c r="B11" s="3" t="s">
        <v>46</v>
      </c>
      <c r="C11" s="4">
        <v>40400</v>
      </c>
      <c r="D11" s="4">
        <v>950</v>
      </c>
      <c r="E11" s="47">
        <v>0.8</v>
      </c>
      <c r="F11" s="47">
        <v>2.4</v>
      </c>
      <c r="G11" s="47">
        <v>2.2000000000000002</v>
      </c>
    </row>
    <row r="12" spans="2:7" x14ac:dyDescent="0.25">
      <c r="B12" s="3" t="s">
        <v>47</v>
      </c>
      <c r="C12" s="4">
        <v>73520</v>
      </c>
      <c r="D12" s="4">
        <v>-540</v>
      </c>
      <c r="E12" s="47" t="s">
        <v>110</v>
      </c>
      <c r="F12" s="47">
        <v>-0.7</v>
      </c>
      <c r="G12" s="47">
        <v>-1.1000000000000001</v>
      </c>
    </row>
    <row r="13" spans="2:7" x14ac:dyDescent="0.25">
      <c r="B13" s="3" t="s">
        <v>48</v>
      </c>
      <c r="C13" s="4">
        <v>56280</v>
      </c>
      <c r="D13" s="4">
        <v>-2350</v>
      </c>
      <c r="E13" s="47">
        <v>-1.7</v>
      </c>
      <c r="F13" s="47" t="s">
        <v>111</v>
      </c>
      <c r="G13" s="47">
        <v>-2.4</v>
      </c>
    </row>
    <row r="14" spans="2:7" x14ac:dyDescent="0.25">
      <c r="B14" s="3" t="s">
        <v>49</v>
      </c>
      <c r="C14" s="4">
        <v>16110</v>
      </c>
      <c r="D14" s="4">
        <v>-370</v>
      </c>
      <c r="E14" s="47" t="s">
        <v>110</v>
      </c>
      <c r="F14" s="47">
        <v>-2.2999999999999998</v>
      </c>
      <c r="G14" s="47">
        <v>-1.6</v>
      </c>
    </row>
    <row r="15" spans="2:7" x14ac:dyDescent="0.25">
      <c r="B15" s="3" t="s">
        <v>50</v>
      </c>
      <c r="C15" s="4">
        <v>29650</v>
      </c>
      <c r="D15" s="4">
        <v>-790</v>
      </c>
      <c r="E15" s="47">
        <v>-1.1000000000000001</v>
      </c>
      <c r="F15" s="47">
        <v>-2.6</v>
      </c>
      <c r="G15" s="47">
        <v>0.1</v>
      </c>
    </row>
    <row r="16" spans="2:7" x14ac:dyDescent="0.25">
      <c r="B16" s="3" t="s">
        <v>51</v>
      </c>
      <c r="C16" s="4">
        <v>18970</v>
      </c>
      <c r="D16" s="4">
        <v>-70</v>
      </c>
      <c r="E16" s="47">
        <v>-2.2000000000000002</v>
      </c>
      <c r="F16" s="47">
        <v>-0.3</v>
      </c>
      <c r="G16" s="47">
        <v>3.3</v>
      </c>
    </row>
    <row r="17" spans="2:7" x14ac:dyDescent="0.25">
      <c r="B17" s="3" t="s">
        <v>52</v>
      </c>
      <c r="C17" s="4">
        <v>11540</v>
      </c>
      <c r="D17" s="4">
        <v>-540</v>
      </c>
      <c r="E17" s="47">
        <v>-1.4</v>
      </c>
      <c r="F17" s="47">
        <v>-4.5</v>
      </c>
      <c r="G17" s="47">
        <v>-1.6</v>
      </c>
    </row>
    <row r="18" spans="2:7" x14ac:dyDescent="0.25">
      <c r="B18" s="3" t="s">
        <v>53</v>
      </c>
      <c r="C18" s="4">
        <v>18230</v>
      </c>
      <c r="D18" s="4">
        <v>-530</v>
      </c>
      <c r="E18" s="47">
        <v>-2.7</v>
      </c>
      <c r="F18" s="47">
        <v>-2.8</v>
      </c>
      <c r="G18" s="47">
        <v>-1.8</v>
      </c>
    </row>
    <row r="19" spans="2:7" x14ac:dyDescent="0.25">
      <c r="B19" s="3" t="s">
        <v>54</v>
      </c>
      <c r="C19" s="4">
        <v>8090</v>
      </c>
      <c r="D19" s="4">
        <v>-300</v>
      </c>
      <c r="E19" s="47">
        <v>-4.5</v>
      </c>
      <c r="F19" s="47">
        <v>-3.5</v>
      </c>
      <c r="G19" s="47">
        <v>-1.6</v>
      </c>
    </row>
    <row r="20" spans="2:7" x14ac:dyDescent="0.25">
      <c r="B20" s="3" t="s">
        <v>55</v>
      </c>
      <c r="C20" s="4">
        <v>74380</v>
      </c>
      <c r="D20" s="4">
        <v>-1660</v>
      </c>
      <c r="E20" s="47">
        <v>-1.7</v>
      </c>
      <c r="F20" s="47">
        <v>-2.2000000000000002</v>
      </c>
      <c r="G20" s="47">
        <v>-0.1</v>
      </c>
    </row>
    <row r="21" spans="2:7" x14ac:dyDescent="0.25">
      <c r="B21" s="7" t="s">
        <v>9</v>
      </c>
      <c r="C21" s="8">
        <v>663190</v>
      </c>
      <c r="D21" s="8">
        <v>-16990</v>
      </c>
      <c r="E21" s="48" t="s">
        <v>107</v>
      </c>
      <c r="F21" s="48">
        <v>-2.5</v>
      </c>
      <c r="G21" s="48">
        <v>-0.5</v>
      </c>
    </row>
    <row r="23" spans="2:7" x14ac:dyDescent="0.25">
      <c r="B23" s="11" t="s">
        <v>36</v>
      </c>
    </row>
    <row r="24" spans="2:7" x14ac:dyDescent="0.25">
      <c r="B24" s="11" t="s">
        <v>37</v>
      </c>
    </row>
    <row r="25" spans="2:7" ht="15.6" customHeight="1" x14ac:dyDescent="0.25">
      <c r="B25" s="11" t="s">
        <v>38</v>
      </c>
    </row>
  </sheetData>
  <mergeCells count="3">
    <mergeCell ref="B2:G2"/>
    <mergeCell ref="C4:D4"/>
    <mergeCell ref="E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813B7-5729-410B-B9C8-E89C2F12F83C}">
  <dimension ref="B1:G21"/>
  <sheetViews>
    <sheetView workbookViewId="0"/>
  </sheetViews>
  <sheetFormatPr baseColWidth="10" defaultRowHeight="15" x14ac:dyDescent="0.25"/>
  <cols>
    <col min="2" max="2" width="41.42578125" customWidth="1"/>
    <col min="3" max="3" width="13.42578125" customWidth="1"/>
    <col min="4" max="4" width="18.42578125" customWidth="1"/>
    <col min="5" max="5" width="10.5703125" customWidth="1"/>
    <col min="6" max="6" width="17" customWidth="1"/>
    <col min="7" max="7" width="16.5703125" customWidth="1"/>
  </cols>
  <sheetData>
    <row r="1" spans="2:7" ht="15.75" thickBot="1" x14ac:dyDescent="0.3"/>
    <row r="2" spans="2:7" ht="15.75" thickBot="1" x14ac:dyDescent="0.3">
      <c r="B2" s="75" t="s">
        <v>81</v>
      </c>
      <c r="C2" s="76"/>
      <c r="D2" s="76"/>
      <c r="E2" s="76"/>
      <c r="F2" s="76"/>
      <c r="G2" s="77"/>
    </row>
    <row r="4" spans="2:7" ht="14.45" customHeight="1" x14ac:dyDescent="0.25">
      <c r="C4" s="87" t="s">
        <v>26</v>
      </c>
      <c r="D4" s="89"/>
      <c r="E4" s="87" t="s">
        <v>80</v>
      </c>
      <c r="F4" s="88"/>
      <c r="G4" s="89"/>
    </row>
    <row r="5" spans="2:7" ht="30" x14ac:dyDescent="0.25">
      <c r="B5" s="18" t="s">
        <v>8</v>
      </c>
      <c r="C5" s="18" t="s">
        <v>84</v>
      </c>
      <c r="D5" s="18" t="s">
        <v>85</v>
      </c>
      <c r="E5" s="18" t="s">
        <v>84</v>
      </c>
      <c r="F5" s="18" t="s">
        <v>85</v>
      </c>
      <c r="G5" s="18" t="s">
        <v>86</v>
      </c>
    </row>
    <row r="6" spans="2:7" x14ac:dyDescent="0.25">
      <c r="B6" s="35" t="s">
        <v>41</v>
      </c>
      <c r="C6" s="36">
        <v>58540</v>
      </c>
      <c r="D6" s="39">
        <v>-5.1983805668016192</v>
      </c>
      <c r="E6" s="36">
        <v>5190</v>
      </c>
      <c r="F6" s="39">
        <v>-4.5955882352941178</v>
      </c>
      <c r="G6" s="39">
        <v>8.14373136670328</v>
      </c>
    </row>
    <row r="7" spans="2:7" x14ac:dyDescent="0.25">
      <c r="B7" s="35" t="s">
        <v>42</v>
      </c>
      <c r="C7" s="36">
        <v>45230</v>
      </c>
      <c r="D7" s="39">
        <v>-4.0517607127704709</v>
      </c>
      <c r="E7" s="36">
        <v>7170</v>
      </c>
      <c r="F7" s="39">
        <v>-4.3999999999999995</v>
      </c>
      <c r="G7" s="39">
        <v>13.68320610687023</v>
      </c>
    </row>
    <row r="8" spans="2:7" x14ac:dyDescent="0.25">
      <c r="B8" s="35" t="s">
        <v>43</v>
      </c>
      <c r="C8" s="36">
        <v>27340</v>
      </c>
      <c r="D8" s="39">
        <v>7.320644216691069E-2</v>
      </c>
      <c r="E8" s="36">
        <v>12020</v>
      </c>
      <c r="F8" s="39">
        <v>-2.1969080553295361</v>
      </c>
      <c r="G8" s="39">
        <v>30.538617886178859</v>
      </c>
    </row>
    <row r="9" spans="2:7" x14ac:dyDescent="0.25">
      <c r="B9" s="35" t="s">
        <v>44</v>
      </c>
      <c r="C9" s="36">
        <v>23160</v>
      </c>
      <c r="D9" s="39">
        <v>-5.1597051597051591</v>
      </c>
      <c r="E9" s="36">
        <v>5750</v>
      </c>
      <c r="F9" s="39">
        <v>-7.5562700964630221</v>
      </c>
      <c r="G9" s="39">
        <v>19.889311656866138</v>
      </c>
    </row>
    <row r="10" spans="2:7" x14ac:dyDescent="0.25">
      <c r="B10" s="35" t="s">
        <v>45</v>
      </c>
      <c r="C10" s="36">
        <v>100650</v>
      </c>
      <c r="D10" s="39">
        <v>-2.1295215869311552</v>
      </c>
      <c r="E10" s="36">
        <v>29660</v>
      </c>
      <c r="F10" s="39">
        <v>-3.1352057478772046</v>
      </c>
      <c r="G10" s="39">
        <v>22.761108126774616</v>
      </c>
    </row>
    <row r="11" spans="2:7" x14ac:dyDescent="0.25">
      <c r="B11" s="35" t="s">
        <v>46</v>
      </c>
      <c r="C11" s="36">
        <v>23270</v>
      </c>
      <c r="D11" s="39">
        <v>1.5713662156263641</v>
      </c>
      <c r="E11" s="36">
        <v>17130</v>
      </c>
      <c r="F11" s="39">
        <v>3.5671100362756953</v>
      </c>
      <c r="G11" s="39">
        <v>42.400990099009903</v>
      </c>
    </row>
    <row r="12" spans="2:7" x14ac:dyDescent="0.25">
      <c r="B12" s="35" t="s">
        <v>47</v>
      </c>
      <c r="C12" s="36">
        <v>70060</v>
      </c>
      <c r="D12" s="39">
        <v>-0.84913671101047272</v>
      </c>
      <c r="E12" s="36">
        <v>3470</v>
      </c>
      <c r="F12" s="39">
        <v>2.0588235294117645</v>
      </c>
      <c r="G12" s="39">
        <v>4.7191622467020267</v>
      </c>
    </row>
    <row r="13" spans="2:7" x14ac:dyDescent="0.25">
      <c r="B13" s="35" t="s">
        <v>48</v>
      </c>
      <c r="C13" s="36">
        <v>54720</v>
      </c>
      <c r="D13" s="39">
        <v>-4.1177501314175569</v>
      </c>
      <c r="E13" s="36">
        <v>1550</v>
      </c>
      <c r="F13" s="39">
        <v>-0.64102564102564097</v>
      </c>
      <c r="G13" s="39">
        <v>2.7545761507019728</v>
      </c>
    </row>
    <row r="14" spans="2:7" x14ac:dyDescent="0.25">
      <c r="B14" s="35" t="s">
        <v>49</v>
      </c>
      <c r="C14" s="36">
        <v>15580</v>
      </c>
      <c r="D14" s="39">
        <v>-2.2584692597239648</v>
      </c>
      <c r="E14" s="36">
        <v>530</v>
      </c>
      <c r="F14" s="39">
        <v>-1.8518518518518516</v>
      </c>
      <c r="G14" s="39">
        <v>3.2898820608317814</v>
      </c>
    </row>
    <row r="15" spans="2:7" x14ac:dyDescent="0.25">
      <c r="B15" s="35" t="s">
        <v>50</v>
      </c>
      <c r="C15" s="36">
        <v>28330</v>
      </c>
      <c r="D15" s="39">
        <v>-2.6794915836482311</v>
      </c>
      <c r="E15" s="36">
        <v>1310</v>
      </c>
      <c r="F15" s="39">
        <v>-0.75757575757575757</v>
      </c>
      <c r="G15" s="39">
        <v>4.4197031039136299</v>
      </c>
    </row>
    <row r="16" spans="2:7" x14ac:dyDescent="0.25">
      <c r="B16" s="35" t="s">
        <v>51</v>
      </c>
      <c r="C16" s="36">
        <v>18220</v>
      </c>
      <c r="D16" s="39">
        <v>-0.32822757111597373</v>
      </c>
      <c r="E16" s="36">
        <v>760</v>
      </c>
      <c r="F16" s="39">
        <v>0</v>
      </c>
      <c r="G16" s="39">
        <v>4.0042149631190727</v>
      </c>
    </row>
    <row r="17" spans="2:7" x14ac:dyDescent="0.25">
      <c r="B17" s="35" t="s">
        <v>82</v>
      </c>
      <c r="C17" s="36">
        <v>10870</v>
      </c>
      <c r="D17" s="39">
        <v>-4.5654082528533797</v>
      </c>
      <c r="E17" s="36">
        <v>660</v>
      </c>
      <c r="F17" s="39">
        <v>-4.3478260869565215</v>
      </c>
      <c r="G17" s="39">
        <v>5.7241977450130088</v>
      </c>
    </row>
    <row r="18" spans="2:7" x14ac:dyDescent="0.25">
      <c r="B18" s="35" t="s">
        <v>83</v>
      </c>
      <c r="C18" s="36">
        <v>17160</v>
      </c>
      <c r="D18" s="39">
        <v>-2.9960429621254949</v>
      </c>
      <c r="E18" s="36">
        <v>1070</v>
      </c>
      <c r="F18" s="39">
        <v>0</v>
      </c>
      <c r="G18" s="39">
        <v>5.8694459681843112</v>
      </c>
    </row>
    <row r="19" spans="2:7" x14ac:dyDescent="0.25">
      <c r="B19" s="35" t="s">
        <v>54</v>
      </c>
      <c r="C19" s="36">
        <v>7620</v>
      </c>
      <c r="D19" s="39">
        <v>-3.6662452591656134</v>
      </c>
      <c r="E19" s="36">
        <v>470</v>
      </c>
      <c r="F19" s="39">
        <v>-2.083333333333333</v>
      </c>
      <c r="G19" s="39">
        <v>5.8096415327564896</v>
      </c>
    </row>
    <row r="20" spans="2:7" x14ac:dyDescent="0.25">
      <c r="B20" s="35" t="s">
        <v>55</v>
      </c>
      <c r="C20" s="36">
        <v>66260</v>
      </c>
      <c r="D20" s="39">
        <v>-2.2857985547854298</v>
      </c>
      <c r="E20" s="36">
        <v>8120</v>
      </c>
      <c r="F20" s="39">
        <v>-1.336573511543135</v>
      </c>
      <c r="G20" s="39">
        <v>10.916913148695887</v>
      </c>
    </row>
    <row r="21" spans="2:7" x14ac:dyDescent="0.25">
      <c r="B21" s="7" t="s">
        <v>9</v>
      </c>
      <c r="C21" s="8">
        <f>SUM(C6:C20)</f>
        <v>567010</v>
      </c>
      <c r="D21" s="40">
        <v>-2.8227188592582433</v>
      </c>
      <c r="E21" s="37">
        <f>SUM(E6:E20)</f>
        <v>94860</v>
      </c>
      <c r="F21" s="40">
        <v>-1.8926466025442135</v>
      </c>
      <c r="G21" s="40">
        <v>14.332119600525782</v>
      </c>
    </row>
  </sheetData>
  <mergeCells count="3">
    <mergeCell ref="C4:D4"/>
    <mergeCell ref="E4:G4"/>
    <mergeCell ref="B2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3BB64-88DF-4C76-8A8F-B3F8E7CCEE9F}">
  <dimension ref="B1:D18"/>
  <sheetViews>
    <sheetView workbookViewId="0">
      <selection activeCell="I33" sqref="I33"/>
    </sheetView>
  </sheetViews>
  <sheetFormatPr baseColWidth="10" defaultRowHeight="15" x14ac:dyDescent="0.25"/>
  <cols>
    <col min="2" max="2" width="38.140625" customWidth="1"/>
    <col min="3" max="3" width="15.42578125" customWidth="1"/>
  </cols>
  <sheetData>
    <row r="1" spans="2:4" ht="15.75" thickBot="1" x14ac:dyDescent="0.3"/>
    <row r="2" spans="2:4" ht="15.75" thickBot="1" x14ac:dyDescent="0.3">
      <c r="B2" s="83" t="s">
        <v>75</v>
      </c>
      <c r="C2" s="84"/>
      <c r="D2" s="85"/>
    </row>
    <row r="4" spans="2:4" x14ac:dyDescent="0.25">
      <c r="B4" s="10" t="s">
        <v>10</v>
      </c>
      <c r="C4" s="10" t="s">
        <v>3</v>
      </c>
      <c r="D4" s="10" t="s">
        <v>1</v>
      </c>
    </row>
    <row r="5" spans="2:4" x14ac:dyDescent="0.25">
      <c r="B5" s="3" t="s">
        <v>64</v>
      </c>
      <c r="C5" s="14">
        <v>-5.0000000000000001E-3</v>
      </c>
      <c r="D5" s="4">
        <v>40770</v>
      </c>
    </row>
    <row r="6" spans="2:4" x14ac:dyDescent="0.25">
      <c r="B6" s="3" t="s">
        <v>59</v>
      </c>
      <c r="C6" s="14">
        <v>-1.1000000000000001E-2</v>
      </c>
      <c r="D6" s="4">
        <v>44420</v>
      </c>
    </row>
    <row r="7" spans="2:4" x14ac:dyDescent="0.25">
      <c r="B7" s="3" t="s">
        <v>68</v>
      </c>
      <c r="C7" s="14">
        <v>-1.4999999999999999E-2</v>
      </c>
      <c r="D7" s="4">
        <v>58210</v>
      </c>
    </row>
    <row r="8" spans="2:4" x14ac:dyDescent="0.25">
      <c r="B8" s="3" t="s">
        <v>60</v>
      </c>
      <c r="C8" s="14">
        <v>-0.02</v>
      </c>
      <c r="D8" s="4">
        <v>50940</v>
      </c>
    </row>
    <row r="9" spans="2:4" x14ac:dyDescent="0.25">
      <c r="B9" s="3" t="s">
        <v>63</v>
      </c>
      <c r="C9" s="14">
        <v>-2.1000000000000001E-2</v>
      </c>
      <c r="D9" s="4">
        <v>64900</v>
      </c>
    </row>
    <row r="10" spans="2:4" x14ac:dyDescent="0.25">
      <c r="B10" s="3" t="s">
        <v>58</v>
      </c>
      <c r="C10" s="14">
        <v>-2.3E-2</v>
      </c>
      <c r="D10" s="4">
        <v>75700</v>
      </c>
    </row>
    <row r="11" spans="2:4" x14ac:dyDescent="0.25">
      <c r="B11" s="3" t="s">
        <v>61</v>
      </c>
      <c r="C11" s="14">
        <v>-2.4E-2</v>
      </c>
      <c r="D11" s="4">
        <v>32690</v>
      </c>
    </row>
    <row r="12" spans="2:4" x14ac:dyDescent="0.25">
      <c r="B12" s="3" t="s">
        <v>65</v>
      </c>
      <c r="C12" s="14">
        <v>-2.4E-2</v>
      </c>
      <c r="D12" s="4">
        <v>39770</v>
      </c>
    </row>
    <row r="13" spans="2:4" x14ac:dyDescent="0.25">
      <c r="B13" s="7" t="s">
        <v>24</v>
      </c>
      <c r="C13" s="13">
        <v>-2.5000000000000001E-2</v>
      </c>
      <c r="D13" s="4"/>
    </row>
    <row r="14" spans="2:4" x14ac:dyDescent="0.25">
      <c r="B14" s="3" t="s">
        <v>69</v>
      </c>
      <c r="C14" s="14">
        <v>-2.7000000000000003E-2</v>
      </c>
      <c r="D14" s="4">
        <v>39720</v>
      </c>
    </row>
    <row r="15" spans="2:4" x14ac:dyDescent="0.25">
      <c r="B15" s="3" t="s">
        <v>66</v>
      </c>
      <c r="C15" s="14">
        <v>-3.5000000000000003E-2</v>
      </c>
      <c r="D15" s="4">
        <v>111910</v>
      </c>
    </row>
    <row r="16" spans="2:4" x14ac:dyDescent="0.25">
      <c r="B16" s="3" t="s">
        <v>70</v>
      </c>
      <c r="C16" s="14">
        <v>-3.5000000000000003E-2</v>
      </c>
      <c r="D16" s="4">
        <v>8240</v>
      </c>
    </row>
    <row r="17" spans="2:4" x14ac:dyDescent="0.25">
      <c r="B17" s="3" t="s">
        <v>62</v>
      </c>
      <c r="C17" s="14">
        <v>-3.7999999999999999E-2</v>
      </c>
      <c r="D17" s="4">
        <v>4640</v>
      </c>
    </row>
    <row r="18" spans="2:4" x14ac:dyDescent="0.25">
      <c r="B18" s="3" t="s">
        <v>67</v>
      </c>
      <c r="C18" s="14">
        <v>-0.04</v>
      </c>
      <c r="D18" s="4">
        <v>91300</v>
      </c>
    </row>
  </sheetData>
  <mergeCells count="1">
    <mergeCell ref="B2:D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4961A-5128-4637-9B49-20501E5F717B}">
  <dimension ref="B1:G19"/>
  <sheetViews>
    <sheetView workbookViewId="0"/>
  </sheetViews>
  <sheetFormatPr baseColWidth="10" defaultRowHeight="15" x14ac:dyDescent="0.25"/>
  <cols>
    <col min="2" max="2" width="27.5703125" customWidth="1"/>
  </cols>
  <sheetData>
    <row r="1" spans="2:7" ht="15.75" thickBot="1" x14ac:dyDescent="0.3"/>
    <row r="2" spans="2:7" ht="15.75" thickBot="1" x14ac:dyDescent="0.3">
      <c r="B2" s="75" t="s">
        <v>71</v>
      </c>
      <c r="C2" s="76"/>
      <c r="D2" s="76"/>
      <c r="E2" s="76"/>
      <c r="F2" s="76"/>
      <c r="G2" s="77"/>
    </row>
    <row r="4" spans="2:7" s="1" customFormat="1" x14ac:dyDescent="0.25">
      <c r="C4" s="78" t="s">
        <v>30</v>
      </c>
      <c r="D4" s="78"/>
      <c r="E4" s="78" t="s">
        <v>31</v>
      </c>
      <c r="F4" s="78"/>
      <c r="G4" s="78"/>
    </row>
    <row r="5" spans="2:7" s="2" customFormat="1" ht="60" x14ac:dyDescent="0.25">
      <c r="B5" s="41" t="s">
        <v>10</v>
      </c>
      <c r="C5" s="41" t="s">
        <v>1</v>
      </c>
      <c r="D5" s="41" t="s">
        <v>2</v>
      </c>
      <c r="E5" s="41" t="s">
        <v>29</v>
      </c>
      <c r="F5" s="41" t="s">
        <v>3</v>
      </c>
      <c r="G5" s="41" t="s">
        <v>4</v>
      </c>
    </row>
    <row r="6" spans="2:7" x14ac:dyDescent="0.25">
      <c r="B6" s="3" t="s">
        <v>58</v>
      </c>
      <c r="C6" s="4">
        <v>75700</v>
      </c>
      <c r="D6" s="4">
        <v>-1780</v>
      </c>
      <c r="E6" s="47">
        <v>-1.3</v>
      </c>
      <c r="F6" s="47">
        <v>-2.2999999999999998</v>
      </c>
      <c r="G6" s="47">
        <v>-0.3</v>
      </c>
    </row>
    <row r="7" spans="2:7" x14ac:dyDescent="0.25">
      <c r="B7" s="3" t="s">
        <v>59</v>
      </c>
      <c r="C7" s="4">
        <v>44420</v>
      </c>
      <c r="D7" s="4">
        <v>-510</v>
      </c>
      <c r="E7" s="47">
        <v>-0.7</v>
      </c>
      <c r="F7" s="47">
        <v>-1.1000000000000001</v>
      </c>
      <c r="G7" s="47" t="s">
        <v>108</v>
      </c>
    </row>
    <row r="8" spans="2:7" x14ac:dyDescent="0.25">
      <c r="B8" s="3" t="s">
        <v>60</v>
      </c>
      <c r="C8" s="4">
        <v>50940</v>
      </c>
      <c r="D8" s="4">
        <v>-1040</v>
      </c>
      <c r="E8" s="47" t="s">
        <v>107</v>
      </c>
      <c r="F8" s="47" t="s">
        <v>110</v>
      </c>
      <c r="G8" s="47">
        <v>-0.9</v>
      </c>
    </row>
    <row r="9" spans="2:7" x14ac:dyDescent="0.25">
      <c r="B9" s="3" t="s">
        <v>61</v>
      </c>
      <c r="C9" s="4">
        <v>32690</v>
      </c>
      <c r="D9" s="4">
        <v>-800</v>
      </c>
      <c r="E9" s="47">
        <v>-1.1000000000000001</v>
      </c>
      <c r="F9" s="47">
        <v>-2.4</v>
      </c>
      <c r="G9" s="47">
        <v>-0.8</v>
      </c>
    </row>
    <row r="10" spans="2:7" x14ac:dyDescent="0.25">
      <c r="B10" s="3" t="s">
        <v>62</v>
      </c>
      <c r="C10" s="4">
        <v>4640</v>
      </c>
      <c r="D10" s="4">
        <v>-190</v>
      </c>
      <c r="E10" s="47">
        <v>1.1000000000000001</v>
      </c>
      <c r="F10" s="47">
        <v>-3.8</v>
      </c>
      <c r="G10" s="47">
        <v>0.9</v>
      </c>
    </row>
    <row r="11" spans="2:7" x14ac:dyDescent="0.25">
      <c r="B11" s="3" t="s">
        <v>63</v>
      </c>
      <c r="C11" s="4">
        <v>64900</v>
      </c>
      <c r="D11" s="4">
        <v>-1380</v>
      </c>
      <c r="E11" s="47">
        <v>-1.1000000000000001</v>
      </c>
      <c r="F11" s="47">
        <v>-2.1</v>
      </c>
      <c r="G11" s="47">
        <v>-0.6</v>
      </c>
    </row>
    <row r="12" spans="2:7" x14ac:dyDescent="0.25">
      <c r="B12" s="3" t="s">
        <v>64</v>
      </c>
      <c r="C12" s="4">
        <v>40770</v>
      </c>
      <c r="D12" s="4">
        <v>-200</v>
      </c>
      <c r="E12" s="47">
        <v>-0.9</v>
      </c>
      <c r="F12" s="47">
        <v>-0.5</v>
      </c>
      <c r="G12" s="47">
        <v>0.1</v>
      </c>
    </row>
    <row r="13" spans="2:7" x14ac:dyDescent="0.25">
      <c r="B13" s="3" t="s">
        <v>70</v>
      </c>
      <c r="C13" s="4">
        <v>8240</v>
      </c>
      <c r="D13" s="4">
        <v>-300</v>
      </c>
      <c r="E13" s="47">
        <v>-0.8</v>
      </c>
      <c r="F13" s="47">
        <v>-3.5</v>
      </c>
      <c r="G13" s="47">
        <v>-0.5</v>
      </c>
    </row>
    <row r="14" spans="2:7" x14ac:dyDescent="0.25">
      <c r="B14" s="3" t="s">
        <v>65</v>
      </c>
      <c r="C14" s="4">
        <v>39770</v>
      </c>
      <c r="D14" s="4">
        <v>-970</v>
      </c>
      <c r="E14" s="47">
        <v>-1.1000000000000001</v>
      </c>
      <c r="F14" s="47">
        <v>-2.4</v>
      </c>
      <c r="G14" s="47">
        <v>-0.2</v>
      </c>
    </row>
    <row r="15" spans="2:7" x14ac:dyDescent="0.25">
      <c r="B15" s="3" t="s">
        <v>66</v>
      </c>
      <c r="C15" s="4">
        <v>111910</v>
      </c>
      <c r="D15" s="4">
        <v>-4090</v>
      </c>
      <c r="E15" s="47">
        <v>-1.1000000000000001</v>
      </c>
      <c r="F15" s="47">
        <v>-3.5</v>
      </c>
      <c r="G15" s="47">
        <v>-1.3</v>
      </c>
    </row>
    <row r="16" spans="2:7" x14ac:dyDescent="0.25">
      <c r="B16" s="3" t="s">
        <v>67</v>
      </c>
      <c r="C16" s="4">
        <v>91300</v>
      </c>
      <c r="D16" s="4">
        <v>-3770</v>
      </c>
      <c r="E16" s="47">
        <v>-0.9</v>
      </c>
      <c r="F16" s="47" t="s">
        <v>111</v>
      </c>
      <c r="G16" s="47">
        <v>-0.9</v>
      </c>
    </row>
    <row r="17" spans="2:7" x14ac:dyDescent="0.25">
      <c r="B17" s="3" t="s">
        <v>68</v>
      </c>
      <c r="C17" s="4">
        <v>58210</v>
      </c>
      <c r="D17" s="4">
        <v>-860</v>
      </c>
      <c r="E17" s="47">
        <v>-0.8</v>
      </c>
      <c r="F17" s="47">
        <v>-1.5</v>
      </c>
      <c r="G17" s="47">
        <v>-0.3</v>
      </c>
    </row>
    <row r="18" spans="2:7" ht="15" customHeight="1" x14ac:dyDescent="0.25">
      <c r="B18" s="3" t="s">
        <v>69</v>
      </c>
      <c r="C18" s="4">
        <v>39720</v>
      </c>
      <c r="D18" s="4">
        <v>-1110</v>
      </c>
      <c r="E18" s="47">
        <v>0.2</v>
      </c>
      <c r="F18" s="47">
        <v>-2.7</v>
      </c>
      <c r="G18" s="47">
        <v>1.1000000000000001</v>
      </c>
    </row>
    <row r="19" spans="2:7" x14ac:dyDescent="0.25">
      <c r="B19" s="7" t="s">
        <v>24</v>
      </c>
      <c r="C19" s="8">
        <v>663190</v>
      </c>
      <c r="D19" s="8">
        <v>-16990</v>
      </c>
      <c r="E19" s="48" t="s">
        <v>107</v>
      </c>
      <c r="F19" s="48">
        <v>-2.5</v>
      </c>
      <c r="G19" s="48">
        <v>-0.5</v>
      </c>
    </row>
  </sheetData>
  <mergeCells count="3">
    <mergeCell ref="C4:D4"/>
    <mergeCell ref="E4:G4"/>
    <mergeCell ref="B2:G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FF7DD-9675-4979-B008-89D890FF6579}">
  <dimension ref="B1:F9"/>
  <sheetViews>
    <sheetView workbookViewId="0"/>
  </sheetViews>
  <sheetFormatPr baseColWidth="10" defaultRowHeight="15" x14ac:dyDescent="0.25"/>
  <cols>
    <col min="2" max="2" width="27" customWidth="1"/>
    <col min="3" max="3" width="9.5703125" customWidth="1"/>
    <col min="4" max="4" width="14.42578125" customWidth="1"/>
    <col min="5" max="6" width="11.28515625" bestFit="1" customWidth="1"/>
  </cols>
  <sheetData>
    <row r="1" spans="2:6" ht="15.75" thickBot="1" x14ac:dyDescent="0.3"/>
    <row r="2" spans="2:6" ht="15.75" thickBot="1" x14ac:dyDescent="0.3">
      <c r="B2" s="83" t="s">
        <v>76</v>
      </c>
      <c r="C2" s="84"/>
      <c r="D2" s="84"/>
      <c r="E2" s="84"/>
      <c r="F2" s="85"/>
    </row>
    <row r="4" spans="2:6" x14ac:dyDescent="0.25">
      <c r="B4" s="2"/>
      <c r="C4" s="86" t="s">
        <v>77</v>
      </c>
      <c r="D4" s="86" t="s">
        <v>77</v>
      </c>
      <c r="E4" s="86" t="s">
        <v>31</v>
      </c>
      <c r="F4" s="86"/>
    </row>
    <row r="5" spans="2:6" ht="30" x14ac:dyDescent="0.25">
      <c r="B5" s="10" t="s">
        <v>25</v>
      </c>
      <c r="C5" s="10" t="s">
        <v>1</v>
      </c>
      <c r="D5" s="10" t="s">
        <v>2</v>
      </c>
      <c r="E5" s="10" t="s">
        <v>3</v>
      </c>
      <c r="F5" s="10" t="s">
        <v>4</v>
      </c>
    </row>
    <row r="6" spans="2:6" x14ac:dyDescent="0.25">
      <c r="B6" s="3" t="s">
        <v>26</v>
      </c>
      <c r="C6" s="16">
        <v>14.49</v>
      </c>
      <c r="D6" s="16">
        <v>0.53</v>
      </c>
      <c r="E6" s="47">
        <v>3.8</v>
      </c>
      <c r="F6" s="47">
        <v>2.5</v>
      </c>
    </row>
    <row r="7" spans="2:6" x14ac:dyDescent="0.25">
      <c r="B7" s="3" t="s">
        <v>6</v>
      </c>
      <c r="C7" s="16">
        <v>13.44</v>
      </c>
      <c r="D7" s="16">
        <v>0.76</v>
      </c>
      <c r="E7" s="47" t="s">
        <v>112</v>
      </c>
      <c r="F7" s="47">
        <v>4.4000000000000004</v>
      </c>
    </row>
    <row r="8" spans="2:6" x14ac:dyDescent="0.25">
      <c r="B8" s="7" t="s">
        <v>27</v>
      </c>
      <c r="C8" s="17">
        <v>14.17</v>
      </c>
      <c r="D8" s="17">
        <v>0.61</v>
      </c>
      <c r="E8" s="48">
        <v>4.5</v>
      </c>
      <c r="F8" s="48">
        <v>3.1</v>
      </c>
    </row>
    <row r="9" spans="2:6" x14ac:dyDescent="0.25">
      <c r="B9" s="19" t="s">
        <v>78</v>
      </c>
      <c r="C9" s="32">
        <v>11.27</v>
      </c>
      <c r="D9" s="33">
        <v>0.69999999999999929</v>
      </c>
      <c r="E9" s="34">
        <v>6.6225165562913846</v>
      </c>
      <c r="F9" s="34">
        <v>3.3717834960071054</v>
      </c>
    </row>
  </sheetData>
  <mergeCells count="3">
    <mergeCell ref="B2:F2"/>
    <mergeCell ref="E4:F4"/>
    <mergeCell ref="C4:D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F4B5-E86B-47E0-B2C7-5958B8B8CD6D}">
  <dimension ref="B1:D20"/>
  <sheetViews>
    <sheetView topLeftCell="D1" workbookViewId="0">
      <selection activeCell="O29" sqref="O29"/>
    </sheetView>
  </sheetViews>
  <sheetFormatPr baseColWidth="10" defaultRowHeight="15" x14ac:dyDescent="0.25"/>
  <cols>
    <col min="2" max="2" width="42.42578125" customWidth="1"/>
    <col min="3" max="3" width="26.42578125" customWidth="1"/>
    <col min="4" max="4" width="33.7109375" customWidth="1"/>
  </cols>
  <sheetData>
    <row r="1" spans="2:4" ht="15.75" thickBot="1" x14ac:dyDescent="0.3"/>
    <row r="2" spans="2:4" ht="15.75" thickBot="1" x14ac:dyDescent="0.3">
      <c r="B2" s="83" t="s">
        <v>105</v>
      </c>
      <c r="C2" s="84"/>
      <c r="D2" s="85"/>
    </row>
    <row r="4" spans="2:4" ht="30" x14ac:dyDescent="0.25">
      <c r="B4" s="22" t="s">
        <v>8</v>
      </c>
      <c r="C4" s="22" t="s">
        <v>56</v>
      </c>
      <c r="D4" s="23" t="s">
        <v>79</v>
      </c>
    </row>
    <row r="5" spans="2:4" x14ac:dyDescent="0.25">
      <c r="B5" s="24" t="s">
        <v>46</v>
      </c>
      <c r="C5" s="25">
        <v>5.7999999999999996E-2</v>
      </c>
      <c r="D5" s="26">
        <v>-0.41999999999999993</v>
      </c>
    </row>
    <row r="6" spans="2:4" x14ac:dyDescent="0.25">
      <c r="B6" s="24" t="s">
        <v>53</v>
      </c>
      <c r="C6" s="25">
        <v>5.7000000000000002E-2</v>
      </c>
      <c r="D6" s="26">
        <v>1.3699999999999992</v>
      </c>
    </row>
    <row r="7" spans="2:4" x14ac:dyDescent="0.25">
      <c r="B7" s="24" t="s">
        <v>43</v>
      </c>
      <c r="C7" s="25">
        <v>5.2999999999999999E-2</v>
      </c>
      <c r="D7" s="26">
        <v>-0.10999999999999943</v>
      </c>
    </row>
    <row r="8" spans="2:4" x14ac:dyDescent="0.25">
      <c r="B8" s="24" t="s">
        <v>45</v>
      </c>
      <c r="C8" s="25">
        <v>4.8000000000000001E-2</v>
      </c>
      <c r="D8" s="26">
        <v>1.5899999999999999</v>
      </c>
    </row>
    <row r="9" spans="2:4" x14ac:dyDescent="0.25">
      <c r="B9" s="24" t="s">
        <v>50</v>
      </c>
      <c r="C9" s="25">
        <v>4.7E-2</v>
      </c>
      <c r="D9" s="26">
        <v>-2.1999999999999993</v>
      </c>
    </row>
    <row r="10" spans="2:4" x14ac:dyDescent="0.25">
      <c r="B10" s="24" t="s">
        <v>42</v>
      </c>
      <c r="C10" s="25">
        <v>4.5999999999999999E-2</v>
      </c>
      <c r="D10" s="26">
        <v>-0.23000000000000043</v>
      </c>
    </row>
    <row r="11" spans="2:4" x14ac:dyDescent="0.25">
      <c r="B11" s="24" t="s">
        <v>41</v>
      </c>
      <c r="C11" s="25">
        <v>4.4999999999999998E-2</v>
      </c>
      <c r="D11" s="26">
        <v>-0.49000000000000021</v>
      </c>
    </row>
    <row r="12" spans="2:4" x14ac:dyDescent="0.25">
      <c r="B12" s="24" t="s">
        <v>44</v>
      </c>
      <c r="C12" s="25">
        <v>4.4999999999999998E-2</v>
      </c>
      <c r="D12" s="26">
        <v>0.13000000000000078</v>
      </c>
    </row>
    <row r="13" spans="2:4" x14ac:dyDescent="0.25">
      <c r="B13" s="24" t="s">
        <v>52</v>
      </c>
      <c r="C13" s="25">
        <v>4.4999999999999998E-2</v>
      </c>
      <c r="D13" s="26">
        <v>-8.9999999999999858E-2</v>
      </c>
    </row>
    <row r="14" spans="2:4" x14ac:dyDescent="0.25">
      <c r="B14" s="27" t="s">
        <v>9</v>
      </c>
      <c r="C14" s="28">
        <v>4.4999999999999998E-2</v>
      </c>
      <c r="D14" s="29"/>
    </row>
    <row r="15" spans="2:4" x14ac:dyDescent="0.25">
      <c r="B15" s="24" t="s">
        <v>49</v>
      </c>
      <c r="C15" s="25">
        <v>4.2999999999999997E-2</v>
      </c>
      <c r="D15" s="26">
        <v>-2.33</v>
      </c>
    </row>
    <row r="16" spans="2:4" x14ac:dyDescent="0.25">
      <c r="B16" s="24" t="s">
        <v>55</v>
      </c>
      <c r="C16" s="25">
        <v>4.2999999999999997E-2</v>
      </c>
      <c r="D16" s="26">
        <v>-0.91999999999999993</v>
      </c>
    </row>
    <row r="17" spans="2:4" x14ac:dyDescent="0.25">
      <c r="B17" s="24" t="s">
        <v>47</v>
      </c>
      <c r="C17" s="25">
        <v>4.2000000000000003E-2</v>
      </c>
      <c r="D17" s="26">
        <v>-2.2699999999999996</v>
      </c>
    </row>
    <row r="18" spans="2:4" ht="30" x14ac:dyDescent="0.25">
      <c r="B18" s="24" t="s">
        <v>54</v>
      </c>
      <c r="C18" s="25">
        <v>3.3000000000000002E-2</v>
      </c>
      <c r="D18" s="26">
        <v>-1.2599999999999998</v>
      </c>
    </row>
    <row r="19" spans="2:4" x14ac:dyDescent="0.25">
      <c r="B19" s="24" t="s">
        <v>48</v>
      </c>
      <c r="C19" s="25">
        <v>3.1E-2</v>
      </c>
      <c r="D19" s="26">
        <v>-2.3599999999999994</v>
      </c>
    </row>
    <row r="20" spans="2:4" x14ac:dyDescent="0.25">
      <c r="B20" s="30" t="s">
        <v>51</v>
      </c>
      <c r="C20" s="21">
        <v>0.01</v>
      </c>
      <c r="D20" s="20">
        <v>-1.1300000000000008</v>
      </c>
    </row>
  </sheetData>
  <mergeCells count="1">
    <mergeCell ref="B2:D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457FA-D400-4347-9A99-3C4110471670}">
  <dimension ref="B1:D18"/>
  <sheetViews>
    <sheetView workbookViewId="0">
      <selection activeCell="P34" sqref="P34"/>
    </sheetView>
  </sheetViews>
  <sheetFormatPr baseColWidth="10" defaultRowHeight="15" x14ac:dyDescent="0.25"/>
  <cols>
    <col min="2" max="2" width="29.140625" customWidth="1"/>
    <col min="3" max="3" width="28" customWidth="1"/>
    <col min="4" max="4" width="37.85546875" customWidth="1"/>
  </cols>
  <sheetData>
    <row r="1" spans="2:4" ht="15.75" thickBot="1" x14ac:dyDescent="0.3"/>
    <row r="2" spans="2:4" ht="15" customHeight="1" thickBot="1" x14ac:dyDescent="0.3">
      <c r="B2" s="83" t="s">
        <v>106</v>
      </c>
      <c r="C2" s="84"/>
      <c r="D2" s="85"/>
    </row>
    <row r="4" spans="2:4" x14ac:dyDescent="0.25">
      <c r="B4" s="22" t="s">
        <v>10</v>
      </c>
      <c r="C4" s="22" t="s">
        <v>56</v>
      </c>
      <c r="D4" s="23" t="s">
        <v>79</v>
      </c>
    </row>
    <row r="5" spans="2:4" x14ac:dyDescent="0.25">
      <c r="B5" s="31" t="s">
        <v>17</v>
      </c>
      <c r="C5" s="25">
        <v>5.7999999999999996E-2</v>
      </c>
      <c r="D5" s="20">
        <v>-0.72000000000000064</v>
      </c>
    </row>
    <row r="6" spans="2:4" x14ac:dyDescent="0.25">
      <c r="B6" s="31" t="s">
        <v>12</v>
      </c>
      <c r="C6" s="25">
        <v>4.9000000000000002E-2</v>
      </c>
      <c r="D6" s="20">
        <v>0.33000000000000007</v>
      </c>
    </row>
    <row r="7" spans="2:4" x14ac:dyDescent="0.25">
      <c r="B7" s="31" t="s">
        <v>23</v>
      </c>
      <c r="C7" s="25">
        <v>4.9000000000000002E-2</v>
      </c>
      <c r="D7" s="20">
        <v>0.77999999999999936</v>
      </c>
    </row>
    <row r="8" spans="2:4" x14ac:dyDescent="0.25">
      <c r="B8" s="31" t="s">
        <v>19</v>
      </c>
      <c r="C8" s="25">
        <v>4.8000000000000001E-2</v>
      </c>
      <c r="D8" s="20">
        <v>0.69999999999999929</v>
      </c>
    </row>
    <row r="9" spans="2:4" x14ac:dyDescent="0.25">
      <c r="B9" s="31" t="s">
        <v>14</v>
      </c>
      <c r="C9" s="25">
        <v>4.7E-2</v>
      </c>
      <c r="D9" s="20">
        <v>-6.0000000000000497E-2</v>
      </c>
    </row>
    <row r="10" spans="2:4" x14ac:dyDescent="0.25">
      <c r="B10" s="31" t="s">
        <v>20</v>
      </c>
      <c r="C10" s="25">
        <v>4.7E-2</v>
      </c>
      <c r="D10" s="20">
        <v>-0.52999999999999936</v>
      </c>
    </row>
    <row r="11" spans="2:4" x14ac:dyDescent="0.25">
      <c r="B11" s="31" t="s">
        <v>22</v>
      </c>
      <c r="C11" s="25">
        <v>4.7E-2</v>
      </c>
      <c r="D11" s="20">
        <v>0.4399999999999995</v>
      </c>
    </row>
    <row r="12" spans="2:4" x14ac:dyDescent="0.25">
      <c r="B12" s="27" t="s">
        <v>27</v>
      </c>
      <c r="C12" s="28">
        <v>4.4999999999999998E-2</v>
      </c>
      <c r="D12" s="29"/>
    </row>
    <row r="13" spans="2:4" x14ac:dyDescent="0.25">
      <c r="B13" s="31" t="s">
        <v>11</v>
      </c>
      <c r="C13" s="25">
        <v>4.2000000000000003E-2</v>
      </c>
      <c r="D13" s="20">
        <v>-0.26999999999999957</v>
      </c>
    </row>
    <row r="14" spans="2:4" x14ac:dyDescent="0.25">
      <c r="B14" s="31" t="s">
        <v>21</v>
      </c>
      <c r="C14" s="25">
        <v>4.0999999999999995E-2</v>
      </c>
      <c r="D14" s="20">
        <v>-8.9999999999999858E-2</v>
      </c>
    </row>
    <row r="15" spans="2:4" x14ac:dyDescent="0.25">
      <c r="B15" s="31" t="s">
        <v>13</v>
      </c>
      <c r="C15" s="25">
        <v>0.04</v>
      </c>
      <c r="D15" s="20">
        <v>-0.41999999999999993</v>
      </c>
    </row>
    <row r="16" spans="2:4" x14ac:dyDescent="0.25">
      <c r="B16" s="31" t="s">
        <v>15</v>
      </c>
      <c r="C16" s="25">
        <v>3.9E-2</v>
      </c>
      <c r="D16" s="20">
        <v>-0.59999999999999964</v>
      </c>
    </row>
    <row r="17" spans="2:4" x14ac:dyDescent="0.25">
      <c r="B17" s="31" t="s">
        <v>16</v>
      </c>
      <c r="C17" s="25">
        <v>3.9E-2</v>
      </c>
      <c r="D17" s="20">
        <v>0.60999999999999943</v>
      </c>
    </row>
    <row r="18" spans="2:4" x14ac:dyDescent="0.25">
      <c r="B18" s="31" t="s">
        <v>18</v>
      </c>
      <c r="C18" s="21">
        <v>3.9E-2</v>
      </c>
      <c r="D18" s="20">
        <v>-1.2799999999999994</v>
      </c>
    </row>
  </sheetData>
  <mergeCells count="1">
    <mergeCell ref="B2:D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2AA01-3DC2-4E50-99FD-820741DBD837}">
  <dimension ref="A1:G18"/>
  <sheetViews>
    <sheetView workbookViewId="0">
      <selection activeCell="O54" sqref="O54"/>
    </sheetView>
  </sheetViews>
  <sheetFormatPr baseColWidth="10" defaultRowHeight="15" x14ac:dyDescent="0.25"/>
  <cols>
    <col min="2" max="2" width="33.42578125" customWidth="1"/>
    <col min="3" max="3" width="11.42578125" customWidth="1"/>
    <col min="4" max="4" width="14.85546875" bestFit="1" customWidth="1"/>
    <col min="5" max="5" width="9.140625" customWidth="1"/>
    <col min="6" max="6" width="13.140625" customWidth="1"/>
    <col min="7" max="7" width="16.140625" bestFit="1" customWidth="1"/>
  </cols>
  <sheetData>
    <row r="1" spans="1:7" ht="15.75" thickBot="1" x14ac:dyDescent="0.3">
      <c r="A1" s="1"/>
      <c r="B1" s="1"/>
      <c r="C1" s="1"/>
      <c r="D1" s="1"/>
      <c r="E1" s="1"/>
      <c r="F1" s="1"/>
      <c r="G1" s="1"/>
    </row>
    <row r="2" spans="1:7" ht="15.75" thickBot="1" x14ac:dyDescent="0.3">
      <c r="A2" s="1"/>
      <c r="B2" s="75" t="s">
        <v>92</v>
      </c>
      <c r="C2" s="76"/>
      <c r="D2" s="76"/>
      <c r="E2" s="76"/>
      <c r="F2" s="76"/>
      <c r="G2" s="77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80" t="s">
        <v>89</v>
      </c>
      <c r="D4" s="81"/>
      <c r="E4" s="82"/>
      <c r="F4" s="80" t="s">
        <v>87</v>
      </c>
      <c r="G4" s="82"/>
    </row>
    <row r="5" spans="1:7" ht="30" x14ac:dyDescent="0.25">
      <c r="A5" s="2"/>
      <c r="B5" s="38" t="s">
        <v>0</v>
      </c>
      <c r="C5" s="38" t="s">
        <v>140</v>
      </c>
      <c r="D5" s="38" t="s">
        <v>90</v>
      </c>
      <c r="E5" s="38" t="s">
        <v>91</v>
      </c>
      <c r="F5" s="38" t="s">
        <v>140</v>
      </c>
      <c r="G5" s="38" t="s">
        <v>88</v>
      </c>
    </row>
    <row r="6" spans="1:7" x14ac:dyDescent="0.25">
      <c r="A6" s="1"/>
      <c r="B6" s="3" t="s">
        <v>28</v>
      </c>
      <c r="C6" s="42">
        <v>379300</v>
      </c>
      <c r="D6" s="4">
        <v>369850</v>
      </c>
      <c r="E6" s="43">
        <f>D6-C6</f>
        <v>-9450</v>
      </c>
      <c r="F6" s="15">
        <v>-1.0116746056410109</v>
      </c>
      <c r="G6" s="5">
        <v>-3.5</v>
      </c>
    </row>
    <row r="7" spans="1:7" x14ac:dyDescent="0.25">
      <c r="A7" s="1"/>
      <c r="B7" s="3" t="s">
        <v>5</v>
      </c>
      <c r="C7" s="42">
        <v>21890</v>
      </c>
      <c r="D7" s="4">
        <v>21070</v>
      </c>
      <c r="E7" s="43">
        <f t="shared" ref="E7:E11" si="0">D7-C7</f>
        <v>-820</v>
      </c>
      <c r="F7" s="15">
        <v>-6.4915629253272993</v>
      </c>
      <c r="G7" s="47" t="s">
        <v>109</v>
      </c>
    </row>
    <row r="8" spans="1:7" x14ac:dyDescent="0.25">
      <c r="A8" s="1"/>
      <c r="B8" s="3" t="s">
        <v>34</v>
      </c>
      <c r="C8" s="42">
        <v>181680</v>
      </c>
      <c r="D8" s="4">
        <v>177350</v>
      </c>
      <c r="E8" s="43">
        <f t="shared" si="0"/>
        <v>-4330</v>
      </c>
      <c r="F8" s="15">
        <v>2.7047409145468881</v>
      </c>
      <c r="G8" s="5">
        <v>0.3</v>
      </c>
    </row>
    <row r="9" spans="1:7" x14ac:dyDescent="0.25">
      <c r="A9" s="1"/>
      <c r="B9" s="3" t="s">
        <v>6</v>
      </c>
      <c r="C9" s="42">
        <v>78330</v>
      </c>
      <c r="D9" s="4">
        <v>77200</v>
      </c>
      <c r="E9" s="43">
        <f t="shared" si="0"/>
        <v>-1130</v>
      </c>
      <c r="F9" s="15">
        <v>-0.3915767702539652</v>
      </c>
      <c r="G9" s="5">
        <v>-1.8</v>
      </c>
    </row>
    <row r="10" spans="1:7" x14ac:dyDescent="0.25">
      <c r="A10" s="1"/>
      <c r="B10" s="3" t="s">
        <v>35</v>
      </c>
      <c r="C10" s="42">
        <v>18810</v>
      </c>
      <c r="D10" s="4">
        <v>17720</v>
      </c>
      <c r="E10" s="43">
        <f t="shared" si="0"/>
        <v>-1090</v>
      </c>
      <c r="F10" s="15">
        <v>4.1799612440042822</v>
      </c>
      <c r="G10" s="5">
        <v>-1.8</v>
      </c>
    </row>
    <row r="11" spans="1:7" x14ac:dyDescent="0.25">
      <c r="A11" s="1"/>
      <c r="B11" s="7" t="s">
        <v>7</v>
      </c>
      <c r="C11" s="8">
        <v>680010</v>
      </c>
      <c r="D11" s="8">
        <v>663190</v>
      </c>
      <c r="E11" s="8">
        <f t="shared" si="0"/>
        <v>-16820</v>
      </c>
      <c r="F11" s="48" t="s">
        <v>108</v>
      </c>
      <c r="G11" s="9">
        <v>-2.5</v>
      </c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67" t="s">
        <v>141</v>
      </c>
      <c r="C13" s="1"/>
      <c r="D13" s="1"/>
      <c r="E13" s="1"/>
      <c r="F13" s="1"/>
      <c r="G13" s="1"/>
    </row>
    <row r="14" spans="1:7" x14ac:dyDescent="0.25">
      <c r="A14" s="1"/>
      <c r="B14" s="79" t="s">
        <v>36</v>
      </c>
      <c r="C14" s="79"/>
      <c r="D14" s="79"/>
      <c r="E14" s="79"/>
      <c r="F14" s="79"/>
      <c r="G14" s="79"/>
    </row>
    <row r="15" spans="1:7" x14ac:dyDescent="0.25">
      <c r="A15" s="1"/>
      <c r="B15" s="79" t="s">
        <v>39</v>
      </c>
      <c r="C15" s="79"/>
      <c r="D15" s="79"/>
      <c r="E15" s="79"/>
      <c r="F15" s="79"/>
      <c r="G15" s="79"/>
    </row>
    <row r="16" spans="1:7" x14ac:dyDescent="0.25">
      <c r="A16" s="1"/>
      <c r="B16" s="79" t="s">
        <v>40</v>
      </c>
      <c r="C16" s="79"/>
      <c r="D16" s="79"/>
      <c r="E16" s="79"/>
      <c r="F16" s="79"/>
      <c r="G16" s="79"/>
    </row>
    <row r="17" spans="1:7" x14ac:dyDescent="0.25">
      <c r="A17" s="1"/>
      <c r="B17" s="79" t="s">
        <v>37</v>
      </c>
      <c r="C17" s="79"/>
      <c r="D17" s="79"/>
      <c r="E17" s="79"/>
      <c r="F17" s="79"/>
      <c r="G17" s="79"/>
    </row>
    <row r="18" spans="1:7" x14ac:dyDescent="0.25">
      <c r="A18" s="1"/>
      <c r="B18" s="79" t="s">
        <v>38</v>
      </c>
      <c r="C18" s="79"/>
      <c r="D18" s="79"/>
      <c r="E18" s="79"/>
      <c r="F18" s="79"/>
      <c r="G18" s="79"/>
    </row>
  </sheetData>
  <mergeCells count="8">
    <mergeCell ref="C4:E4"/>
    <mergeCell ref="F4:G4"/>
    <mergeCell ref="B17:G17"/>
    <mergeCell ref="B18:G18"/>
    <mergeCell ref="B2:G2"/>
    <mergeCell ref="B14:G14"/>
    <mergeCell ref="B15:G15"/>
    <mergeCell ref="B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Graphiques</vt:lpstr>
      </vt:variant>
      <vt:variant>
        <vt:i4>5</vt:i4>
      </vt:variant>
    </vt:vector>
  </HeadingPairs>
  <TitlesOfParts>
    <vt:vector size="17" baseType="lpstr">
      <vt:lpstr>Tab. 1 - Catégorie actif</vt:lpstr>
      <vt:lpstr>Tab. Encadré 1 - Depuis 2010</vt:lpstr>
      <vt:lpstr>Tab. Encadré 2 - Evolution NS</vt:lpstr>
      <vt:lpstr>Graph. 3 - OTEX</vt:lpstr>
      <vt:lpstr>Tab. 2 - OTEX</vt:lpstr>
      <vt:lpstr>Tab. 3 - OTEX et cat. actif</vt:lpstr>
      <vt:lpstr>Graph. 4 - Région</vt:lpstr>
      <vt:lpstr>Tab. 4 - Région</vt:lpstr>
      <vt:lpstr>Tab. 5 - Salaires</vt:lpstr>
      <vt:lpstr>Graph. 5 - Salaires OTEX</vt:lpstr>
      <vt:lpstr>Graph. 6 - Salaires Région</vt:lpstr>
      <vt:lpstr>Tab. 6 - Révisions</vt:lpstr>
      <vt:lpstr>Graph. 1 - Depuis 2010</vt:lpstr>
      <vt:lpstr>Graph. 1 - Depuis 2010 (b. 100)</vt:lpstr>
      <vt:lpstr>Graph. 2.a - NS &lt; 67 ans</vt:lpstr>
      <vt:lpstr>Graph. 2.b - NS &gt; 67 ans</vt:lpstr>
      <vt:lpstr>Graph. 2.c - NS rectifié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APERS</dc:creator>
  <cp:lastModifiedBy>Etienne APERS</cp:lastModifiedBy>
  <dcterms:created xsi:type="dcterms:W3CDTF">2015-06-05T18:19:34Z</dcterms:created>
  <dcterms:modified xsi:type="dcterms:W3CDTF">2025-08-04T08:05:53Z</dcterms:modified>
</cp:coreProperties>
</file>